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zotkina\Documents\Глобальное образование\САЙТ\Контент\"/>
    </mc:Choice>
  </mc:AlternateContent>
  <xr:revisionPtr revIDLastSave="0" documentId="8_{F5ACD58C-EE47-46E9-9590-DF5E2F35340E}" xr6:coauthVersionLast="41" xr6:coauthVersionMax="41" xr10:uidLastSave="{00000000-0000-0000-0000-000000000000}"/>
  <bookViews>
    <workbookView xWindow="-108" yWindow="-108" windowWidth="23256" windowHeight="12576" activeTab="7" xr2:uid="{00000000-000D-0000-FFFF-FFFF00000000}"/>
  </bookViews>
  <sheets>
    <sheet name="ЦФО" sheetId="13" r:id="rId1"/>
    <sheet name="СЗФО" sheetId="14" r:id="rId2"/>
    <sheet name="ПФО" sheetId="15" r:id="rId3"/>
    <sheet name="СФО" sheetId="16" r:id="rId4"/>
    <sheet name="УФО" sheetId="17" r:id="rId5"/>
    <sheet name="ДФО" sheetId="18" r:id="rId6"/>
    <sheet name="ЮФО" sheetId="19" r:id="rId7"/>
    <sheet name="СКФО" sheetId="20" r:id="rId8"/>
  </sheets>
  <definedNames>
    <definedName name="_xlnm._FilterDatabase" localSheetId="7" hidden="1">СКФО!$A$3:$Z$20</definedName>
    <definedName name="_xlnm._FilterDatabase" localSheetId="3" hidden="1">СФО!$A$1:$E$1</definedName>
    <definedName name="_xlnm._FilterDatabase" localSheetId="4" hidden="1">УФО!$A$3:$Z$64</definedName>
    <definedName name="_xlnm._FilterDatabase" localSheetId="0" hidden="1">ЦФО!$A$3:$G$417</definedName>
    <definedName name="Z_15B927AF_5579_4EA3_8706_93CC99BB9068_.wvu.FilterData" localSheetId="1" hidden="1">СЗФО!$C$3:$C$120</definedName>
    <definedName name="Z_15B927AF_5579_4EA3_8706_93CC99BB9068_.wvu.FilterData" localSheetId="4" hidden="1">УФО!$C$3:$C$64</definedName>
    <definedName name="Z_54059B13_8E3E_476B_9B1E_62E60659591B_.wvu.FilterData" localSheetId="5" hidden="1">ДФО!$C$3:$C$53</definedName>
    <definedName name="Z_54059B13_8E3E_476B_9B1E_62E60659591B_.wvu.FilterData" localSheetId="2" hidden="1">ПФО!$C$3:$C$159</definedName>
    <definedName name="Z_54059B13_8E3E_476B_9B1E_62E60659591B_.wvu.FilterData" localSheetId="1" hidden="1">СЗФО!$C$3:$C$120</definedName>
    <definedName name="Z_54059B13_8E3E_476B_9B1E_62E60659591B_.wvu.FilterData" localSheetId="7" hidden="1">СКФО!$A$3:$G$20</definedName>
    <definedName name="Z_54059B13_8E3E_476B_9B1E_62E60659591B_.wvu.FilterData" localSheetId="3" hidden="1">СФО!$C$3:$C$100</definedName>
    <definedName name="Z_54059B13_8E3E_476B_9B1E_62E60659591B_.wvu.FilterData" localSheetId="4" hidden="1">УФО!$D$64</definedName>
    <definedName name="Z_54059B13_8E3E_476B_9B1E_62E60659591B_.wvu.FilterData" localSheetId="0" hidden="1">ЦФО!$C$3:$C$417</definedName>
    <definedName name="Z_54059B13_8E3E_476B_9B1E_62E60659591B_.wvu.FilterData" localSheetId="6" hidden="1">ЮФО!$C$3:$C$39</definedName>
    <definedName name="Z_6D864DFE_0517_440A_B8F1_5B79437C8FFB_.wvu.FilterData" localSheetId="5" hidden="1">ДФО!$C$3:$C$53</definedName>
    <definedName name="Z_6D864DFE_0517_440A_B8F1_5B79437C8FFB_.wvu.FilterData" localSheetId="2" hidden="1">ПФО!$C$3:$C$159</definedName>
    <definedName name="Z_6D864DFE_0517_440A_B8F1_5B79437C8FFB_.wvu.FilterData" localSheetId="1" hidden="1">СЗФО!$C$4:$C$120</definedName>
    <definedName name="Z_6D864DFE_0517_440A_B8F1_5B79437C8FFB_.wvu.FilterData" localSheetId="7" hidden="1">СКФО!$C$3:$C$20</definedName>
    <definedName name="Z_6D864DFE_0517_440A_B8F1_5B79437C8FFB_.wvu.FilterData" localSheetId="3" hidden="1">СФО!$C$3:$C$100</definedName>
    <definedName name="Z_6D864DFE_0517_440A_B8F1_5B79437C8FFB_.wvu.FilterData" localSheetId="4" hidden="1">УФО!$C$3:$C$64</definedName>
    <definedName name="Z_6D864DFE_0517_440A_B8F1_5B79437C8FFB_.wvu.FilterData" localSheetId="6" hidden="1">ЮФО!$C$3:$C$39</definedName>
  </definedNames>
  <calcPr calcId="191029"/>
  <customWorkbookViews>
    <customWorkbookView name="Фильтр 1" guid="{54059B13-8E3E-476B-9B1E-62E60659591B}" maximized="1" windowWidth="0" windowHeight="0" activeSheetId="0"/>
    <customWorkbookView name="Фильтр 2" guid="{6D864DFE-0517-440A-B8F1-5B79437C8FFB}" maximized="1" windowWidth="0" windowHeight="0" activeSheetId="0"/>
    <customWorkbookView name="Фильтр 3" guid="{15B927AF-5579-4EA3-8706-93CC99BB906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0" l="1"/>
  <c r="F17" i="20"/>
  <c r="F14" i="20"/>
  <c r="F13" i="20"/>
  <c r="F11" i="20"/>
  <c r="F10" i="20"/>
  <c r="F9" i="20"/>
  <c r="F8" i="20"/>
  <c r="F7" i="20"/>
  <c r="F6" i="20"/>
  <c r="F5" i="20"/>
  <c r="F4" i="20"/>
  <c r="F29" i="19"/>
  <c r="F28" i="19"/>
  <c r="G27" i="19"/>
  <c r="F27" i="19"/>
  <c r="F26" i="19"/>
  <c r="G25" i="19"/>
  <c r="F25" i="19"/>
  <c r="F23" i="19"/>
  <c r="G16" i="19"/>
  <c r="F16" i="19"/>
  <c r="F15" i="19"/>
  <c r="F14" i="19"/>
  <c r="F13" i="19"/>
  <c r="F12" i="19"/>
  <c r="F11" i="19"/>
  <c r="F10" i="19"/>
  <c r="F8" i="19"/>
  <c r="F7" i="19"/>
  <c r="F5" i="19"/>
  <c r="F4" i="19"/>
  <c r="F53" i="18"/>
  <c r="F52" i="18"/>
  <c r="F51" i="18"/>
  <c r="F50" i="18"/>
  <c r="F49" i="18"/>
  <c r="F48" i="18"/>
  <c r="F47" i="18"/>
  <c r="F45" i="18"/>
  <c r="F44" i="18"/>
  <c r="F41" i="18"/>
  <c r="F40" i="18"/>
  <c r="F39" i="18"/>
  <c r="F38" i="18"/>
  <c r="F37" i="18"/>
  <c r="F36" i="18"/>
  <c r="F32" i="18"/>
  <c r="F31" i="18"/>
  <c r="G30" i="18"/>
  <c r="F30" i="18"/>
  <c r="F29" i="18"/>
  <c r="F28" i="18"/>
  <c r="F27" i="18"/>
  <c r="F26" i="18"/>
  <c r="F25" i="18"/>
  <c r="F23" i="18"/>
  <c r="G22" i="18"/>
  <c r="F22" i="18"/>
  <c r="F21" i="18"/>
  <c r="F20" i="18"/>
  <c r="F19" i="18"/>
  <c r="F17" i="18"/>
  <c r="F16" i="18"/>
  <c r="F15" i="18"/>
  <c r="F14" i="18"/>
  <c r="F13" i="18"/>
  <c r="G11" i="18"/>
  <c r="F11" i="18"/>
  <c r="F10" i="18"/>
  <c r="F9" i="18"/>
  <c r="F8" i="18"/>
  <c r="F7" i="18"/>
  <c r="F5" i="18"/>
  <c r="F4" i="18"/>
  <c r="F59" i="17"/>
  <c r="F58" i="17"/>
  <c r="F57" i="17"/>
  <c r="F56" i="17"/>
  <c r="F55" i="17"/>
  <c r="F54" i="17"/>
  <c r="F53" i="17"/>
  <c r="F52" i="17"/>
  <c r="F51" i="17"/>
  <c r="G50" i="17"/>
  <c r="F50" i="17"/>
  <c r="F49" i="17"/>
  <c r="G48" i="17"/>
  <c r="F48" i="17"/>
  <c r="F39" i="17"/>
  <c r="F37" i="17"/>
  <c r="G36" i="17"/>
  <c r="F36" i="17"/>
  <c r="F35" i="17"/>
  <c r="F34" i="17"/>
  <c r="F33" i="17"/>
  <c r="F32" i="17"/>
  <c r="F26" i="17"/>
  <c r="F25" i="17"/>
  <c r="F24" i="17"/>
  <c r="F23" i="17"/>
  <c r="F22" i="17"/>
  <c r="F21" i="17"/>
  <c r="G20" i="17"/>
  <c r="F20" i="17"/>
  <c r="F19" i="17"/>
  <c r="F18" i="17"/>
  <c r="F17" i="17"/>
  <c r="F16" i="17"/>
  <c r="F15" i="17"/>
  <c r="F13" i="17"/>
  <c r="F12" i="17"/>
  <c r="G11" i="17"/>
  <c r="F11" i="17"/>
  <c r="F10" i="17"/>
  <c r="F9" i="17"/>
  <c r="G8" i="17"/>
  <c r="F8" i="17"/>
  <c r="F7" i="17"/>
  <c r="G6" i="17"/>
  <c r="F6" i="17"/>
  <c r="F5" i="17"/>
  <c r="F93" i="16"/>
  <c r="F92" i="16"/>
  <c r="F91" i="16"/>
  <c r="F90" i="16"/>
  <c r="F89" i="16"/>
  <c r="G88" i="16"/>
  <c r="F88" i="16"/>
  <c r="F87" i="16"/>
  <c r="G86" i="16"/>
  <c r="F86" i="16"/>
  <c r="G85" i="16"/>
  <c r="F85" i="16"/>
  <c r="G84" i="16"/>
  <c r="F84" i="16"/>
  <c r="G83" i="16"/>
  <c r="F83" i="16"/>
  <c r="G82" i="16"/>
  <c r="F82" i="16"/>
  <c r="G81" i="16"/>
  <c r="F81" i="16"/>
  <c r="G80" i="16"/>
  <c r="F80" i="16"/>
  <c r="G79" i="16"/>
  <c r="F79" i="16"/>
  <c r="G78" i="16"/>
  <c r="F78" i="16"/>
  <c r="F74" i="16"/>
  <c r="F73" i="16"/>
  <c r="G72" i="16"/>
  <c r="F72" i="16"/>
  <c r="F71" i="16"/>
  <c r="G70" i="16"/>
  <c r="F70" i="16"/>
  <c r="F66" i="16"/>
  <c r="G64" i="16"/>
  <c r="F64" i="16"/>
  <c r="G63" i="16"/>
  <c r="F63" i="16"/>
  <c r="G62" i="16"/>
  <c r="F62" i="16"/>
  <c r="F61" i="16"/>
  <c r="F60" i="16"/>
  <c r="F59" i="16"/>
  <c r="G58" i="16"/>
  <c r="F58" i="16"/>
  <c r="G57" i="16"/>
  <c r="F57" i="16"/>
  <c r="F56" i="16"/>
  <c r="G55" i="16"/>
  <c r="F55" i="16"/>
  <c r="F54" i="16"/>
  <c r="F53" i="16"/>
  <c r="F40" i="16"/>
  <c r="F39" i="16"/>
  <c r="G38" i="16"/>
  <c r="F38" i="16"/>
  <c r="F37" i="16"/>
  <c r="G36" i="16"/>
  <c r="F36" i="16"/>
  <c r="F35" i="16"/>
  <c r="F34" i="16"/>
  <c r="F33" i="16"/>
  <c r="F32" i="16"/>
  <c r="F31" i="16"/>
  <c r="G29" i="16"/>
  <c r="F29" i="16"/>
  <c r="F28" i="16"/>
  <c r="F27" i="16"/>
  <c r="F26" i="16"/>
  <c r="F25" i="16"/>
  <c r="F24" i="16"/>
  <c r="F23" i="16"/>
  <c r="F22" i="16"/>
  <c r="F21" i="16"/>
  <c r="F18" i="16"/>
  <c r="F17" i="16"/>
  <c r="G16" i="16"/>
  <c r="F16" i="16"/>
  <c r="F15" i="16"/>
  <c r="F14" i="16"/>
  <c r="F13" i="16"/>
  <c r="F12" i="16"/>
  <c r="F11" i="16"/>
  <c r="F10" i="16"/>
  <c r="F9" i="16"/>
  <c r="F8" i="16"/>
  <c r="F7" i="16"/>
  <c r="F6" i="16"/>
  <c r="F4" i="16"/>
  <c r="G159" i="15"/>
  <c r="F159" i="15"/>
  <c r="F158" i="15"/>
  <c r="G154" i="15"/>
  <c r="F154" i="15"/>
  <c r="F153" i="15"/>
  <c r="G152" i="15"/>
  <c r="F152" i="15"/>
  <c r="G151" i="15"/>
  <c r="F151" i="15"/>
  <c r="G150" i="15"/>
  <c r="F150" i="15"/>
  <c r="G147" i="15"/>
  <c r="F147" i="15"/>
  <c r="G146" i="15"/>
  <c r="F146" i="15"/>
  <c r="G145" i="15"/>
  <c r="F145" i="15"/>
  <c r="F144" i="15"/>
  <c r="F143" i="15"/>
  <c r="G142" i="15"/>
  <c r="F142" i="15"/>
  <c r="F141" i="15"/>
  <c r="G140" i="15"/>
  <c r="F140" i="15"/>
  <c r="F137" i="15"/>
  <c r="F136" i="15"/>
  <c r="F130" i="15"/>
  <c r="F128" i="15"/>
  <c r="F126" i="15"/>
  <c r="G125" i="15"/>
  <c r="F125" i="15"/>
  <c r="F124" i="15"/>
  <c r="F123" i="15"/>
  <c r="G122" i="15"/>
  <c r="F122" i="15"/>
  <c r="F121" i="15"/>
  <c r="G101" i="15"/>
  <c r="F101" i="15"/>
  <c r="G99" i="15"/>
  <c r="F99" i="15"/>
  <c r="F98" i="15"/>
  <c r="F97" i="15"/>
  <c r="F96" i="15"/>
  <c r="G95" i="15"/>
  <c r="F95" i="15"/>
  <c r="F94" i="15"/>
  <c r="F93" i="15"/>
  <c r="F92" i="15"/>
  <c r="G91" i="15"/>
  <c r="F91" i="15"/>
  <c r="G90" i="15"/>
  <c r="F90" i="15"/>
  <c r="G89" i="15"/>
  <c r="F89" i="15"/>
  <c r="F88" i="15"/>
  <c r="G87" i="15"/>
  <c r="F87" i="15"/>
  <c r="G85" i="15"/>
  <c r="F85" i="15"/>
  <c r="G84" i="15"/>
  <c r="G83" i="15"/>
  <c r="F83" i="15"/>
  <c r="F82" i="15"/>
  <c r="G81" i="15"/>
  <c r="F81" i="15"/>
  <c r="G80" i="15"/>
  <c r="F80" i="15"/>
  <c r="F79" i="15"/>
  <c r="G78" i="15"/>
  <c r="F78" i="15"/>
  <c r="F77" i="15"/>
  <c r="F76" i="15"/>
  <c r="F74" i="15"/>
  <c r="F63" i="15"/>
  <c r="F62" i="15"/>
  <c r="F61" i="15"/>
  <c r="G60" i="15"/>
  <c r="F60" i="15"/>
  <c r="G59" i="15"/>
  <c r="F59" i="15"/>
  <c r="G58" i="15"/>
  <c r="F58" i="15"/>
  <c r="G56" i="15"/>
  <c r="F56" i="15"/>
  <c r="G55" i="15"/>
  <c r="F55" i="15"/>
  <c r="F54" i="15"/>
  <c r="G53" i="15"/>
  <c r="F53" i="15"/>
  <c r="F47" i="15"/>
  <c r="G46" i="15"/>
  <c r="F46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F37" i="15"/>
  <c r="G36" i="15"/>
  <c r="F36" i="15"/>
  <c r="G35" i="15"/>
  <c r="F35" i="15"/>
  <c r="F33" i="15"/>
  <c r="F32" i="15"/>
  <c r="G31" i="15"/>
  <c r="F31" i="15"/>
  <c r="F30" i="15"/>
  <c r="F29" i="15"/>
  <c r="G18" i="15"/>
  <c r="F18" i="15"/>
  <c r="G17" i="15"/>
  <c r="F17" i="15"/>
  <c r="F16" i="15"/>
  <c r="G15" i="15"/>
  <c r="F15" i="15"/>
  <c r="G14" i="15"/>
  <c r="F14" i="15"/>
  <c r="G13" i="15"/>
  <c r="G12" i="15"/>
  <c r="F12" i="15"/>
  <c r="F11" i="15"/>
  <c r="G10" i="15"/>
  <c r="F10" i="15"/>
  <c r="F9" i="15"/>
  <c r="F8" i="15"/>
  <c r="F7" i="15"/>
  <c r="F5" i="15"/>
  <c r="F4" i="15"/>
  <c r="G120" i="14"/>
  <c r="F120" i="14"/>
  <c r="F118" i="14"/>
  <c r="F117" i="14"/>
  <c r="F116" i="14"/>
  <c r="F111" i="14"/>
  <c r="F110" i="14"/>
  <c r="F109" i="14"/>
  <c r="G108" i="14"/>
  <c r="F108" i="14"/>
  <c r="F107" i="14"/>
  <c r="F104" i="14"/>
  <c r="F103" i="14"/>
  <c r="G100" i="14"/>
  <c r="F100" i="14"/>
  <c r="G99" i="14"/>
  <c r="F99" i="14"/>
  <c r="F98" i="14"/>
  <c r="F93" i="14"/>
  <c r="G92" i="14"/>
  <c r="F92" i="14"/>
  <c r="F91" i="14"/>
  <c r="F66" i="14"/>
  <c r="F65" i="14"/>
  <c r="G64" i="14"/>
  <c r="F64" i="14"/>
  <c r="G63" i="14"/>
  <c r="F63" i="14"/>
  <c r="F61" i="14"/>
  <c r="G60" i="14"/>
  <c r="G59" i="14"/>
  <c r="F59" i="14"/>
  <c r="G58" i="14"/>
  <c r="F58" i="14"/>
  <c r="F57" i="14"/>
  <c r="F56" i="14"/>
  <c r="G55" i="14"/>
  <c r="F55" i="14"/>
  <c r="F54" i="14"/>
  <c r="G53" i="14"/>
  <c r="F53" i="14"/>
  <c r="F52" i="14"/>
  <c r="G50" i="14"/>
  <c r="F50" i="14"/>
  <c r="F49" i="14"/>
  <c r="G48" i="14"/>
  <c r="F48" i="14"/>
  <c r="G47" i="14"/>
  <c r="F47" i="14"/>
  <c r="G46" i="14"/>
  <c r="F46" i="14"/>
  <c r="G45" i="14"/>
  <c r="F45" i="14"/>
  <c r="G44" i="14"/>
  <c r="F44" i="14"/>
  <c r="F43" i="14"/>
  <c r="G42" i="14"/>
  <c r="F42" i="14"/>
  <c r="F41" i="14"/>
  <c r="F40" i="14"/>
  <c r="F39" i="14"/>
  <c r="G38" i="14"/>
  <c r="F38" i="14"/>
  <c r="G37" i="14"/>
  <c r="F37" i="14"/>
  <c r="G36" i="14"/>
  <c r="F36" i="14"/>
  <c r="G35" i="14"/>
  <c r="F35" i="14"/>
  <c r="F34" i="14"/>
  <c r="G33" i="14"/>
  <c r="F33" i="14"/>
  <c r="G32" i="14"/>
  <c r="F32" i="14"/>
  <c r="F31" i="14"/>
  <c r="F30" i="14"/>
  <c r="G29" i="14"/>
  <c r="F29" i="14"/>
  <c r="G28" i="14"/>
  <c r="F28" i="14"/>
  <c r="G27" i="14"/>
  <c r="F27" i="14"/>
  <c r="F26" i="14"/>
  <c r="F25" i="14"/>
  <c r="G24" i="14"/>
  <c r="F24" i="14"/>
  <c r="F23" i="14"/>
  <c r="G22" i="14"/>
  <c r="F22" i="14"/>
  <c r="F21" i="14"/>
  <c r="F20" i="14"/>
  <c r="G18" i="14"/>
  <c r="F18" i="14"/>
  <c r="F17" i="14"/>
  <c r="F16" i="14"/>
  <c r="G15" i="14"/>
  <c r="F15" i="14"/>
  <c r="F14" i="14"/>
  <c r="G13" i="14"/>
  <c r="F13" i="14"/>
  <c r="F9" i="14"/>
  <c r="G8" i="14"/>
  <c r="F7" i="14"/>
  <c r="G6" i="14"/>
  <c r="F6" i="14"/>
  <c r="G4" i="14"/>
  <c r="F4" i="14"/>
  <c r="F311" i="13"/>
</calcChain>
</file>

<file path=xl/sharedStrings.xml><?xml version="1.0" encoding="utf-8"?>
<sst xmlns="http://schemas.openxmlformats.org/spreadsheetml/2006/main" count="4759" uniqueCount="2879">
  <si>
    <t>Наименование организации</t>
  </si>
  <si>
    <t>Адрес</t>
  </si>
  <si>
    <t>Регион</t>
  </si>
  <si>
    <t>656038, г.Барнаул, пр. Ленина, д. 40</t>
  </si>
  <si>
    <t>Алтайский край</t>
  </si>
  <si>
    <t>Федеральное государственное унитарное предприятие "Федеральный научно-производственный центр "АЛТАЙ"</t>
  </si>
  <si>
    <t>675000, г.Благовещенск, ул. Горького, д. 95</t>
  </si>
  <si>
    <t>Амурская область</t>
  </si>
  <si>
    <t>Архангельская область</t>
  </si>
  <si>
    <t>414000, г. Астрахань, ул. Бакинская, д. 121</t>
  </si>
  <si>
    <t>Астраханская область</t>
  </si>
  <si>
    <t>Белгородская область</t>
  </si>
  <si>
    <t>Закрытое акционерное общество "Опытно-Экспериментальный завод "ВладМиВа"</t>
  </si>
  <si>
    <t>308023, г. Белгород, ул. Студенческая, д. 19</t>
  </si>
  <si>
    <t>Общество с ограниченной ответственностью "Металл-групп"</t>
  </si>
  <si>
    <t>Закрытое акционерное общество "Завод Премиксов №1"</t>
  </si>
  <si>
    <t>309261, Белгородская область, Шебекино, ул. Докучаева, 2</t>
  </si>
  <si>
    <t>Федеральное государственное бюджетное образовательное учреждение высшего профессионального образования "Владимирский государственный университет имени Александра Григорьевича и Николая Григорьевича Столетовых"</t>
  </si>
  <si>
    <t>600000, г. Владимир, ул. М. Горького, д. 87</t>
  </si>
  <si>
    <t>Владимирская область</t>
  </si>
  <si>
    <t>Закрытое акционерное общество "Баромембранная технология"</t>
  </si>
  <si>
    <t>600033, г. Владимир, ул. Элеваторная, 6</t>
  </si>
  <si>
    <t>Волгоградская область</t>
  </si>
  <si>
    <t>400138, г.Волгоград, ул.им. Землячки, 76</t>
  </si>
  <si>
    <t>394006, г. Воронеж, ул. Ворошилова, д. 20</t>
  </si>
  <si>
    <t>Воронежская область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</si>
  <si>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технический университет"</t>
  </si>
  <si>
    <t>119991, г.Москва, Кропоткинский пер, д. 23</t>
  </si>
  <si>
    <t>394026, г.Воронеж, Московский проспект, д. 14</t>
  </si>
  <si>
    <t>105005, г.Москва, ул. Радио, 17</t>
  </si>
  <si>
    <t>111116, г.Москва, ул. Авиамоторная, 2</t>
  </si>
  <si>
    <t>Открытое акционерное общество "Турбонасос"</t>
  </si>
  <si>
    <t>394052, г. Воронеж, ул. Острогожская, 10</t>
  </si>
  <si>
    <t>г.Москва</t>
  </si>
  <si>
    <t>Закрытое акционерное общество "1С АКЦИОНЕРНОЕ ОБЩЕСТВО"</t>
  </si>
  <si>
    <t>103220, г.Москва, ул. Башиловская, 1, 2</t>
  </si>
  <si>
    <t>ФГУП "НПЦ газотурбостроения "Салют"</t>
  </si>
  <si>
    <t>105118, г.Москва, проспект Буденного, 16</t>
  </si>
  <si>
    <t>Федеральное государственное унитарное предприятие "Государственный Завод "Пульсар"</t>
  </si>
  <si>
    <t>105187, г.Москва, Окружной проезд, д.27</t>
  </si>
  <si>
    <t>105275, г.Москва, пр-т Буденного, 31</t>
  </si>
  <si>
    <t>125284, г.Москва, ул. Поликарпова, д.27, строение 3</t>
  </si>
  <si>
    <t>Государственное научное учреждение Научно-исследовательский институт кондитерской промышленности Российской академии сельскохозяйственных наук</t>
  </si>
  <si>
    <t>107023, г.Москва, ул. Электрозаводская, 20, стр 3</t>
  </si>
  <si>
    <t>107078, г.Москва, Докучаев переулок, д. 3, стр. 1</t>
  </si>
  <si>
    <t>ООО "Вист Майнинг Технолоджи"</t>
  </si>
  <si>
    <t>107078, г.Москва, пер Докучаев, д 3, стр 1</t>
  </si>
  <si>
    <t>107078, г.Москва, Хоромный тупик, д. 4, стр. 1</t>
  </si>
  <si>
    <t>127018, г.Москва, ул. Советской Армии, 5</t>
  </si>
  <si>
    <t>Открытое акционерное общество "Российские железные дороги"</t>
  </si>
  <si>
    <t>107174, г.Москва, Новая Басманная, д. 2</t>
  </si>
  <si>
    <t>107996, г.Москва пр-т Академика Сахарова, д. 9</t>
  </si>
  <si>
    <t>107996, г.Москва, ул. Стромынка, д. 20</t>
  </si>
  <si>
    <t>109028, г.Москва, ул. Земляной вал, дом 50А, стр.3</t>
  </si>
  <si>
    <t>Открытое акционерное общество "Акционерная компания по транспорту нефти "Транснефть"</t>
  </si>
  <si>
    <t>109180, г.Москва, ул.Большая Полянка, д. 57</t>
  </si>
  <si>
    <t>117198, г.Москва, ул. Миклухо-Маклая, д. 6</t>
  </si>
  <si>
    <t>109240, г.Москва, Верхний Таганский тупик, д. 4</t>
  </si>
  <si>
    <t>121552, г.Москва, ул. Оршанская, д. 3</t>
  </si>
  <si>
    <t>Федеральное государственное бюджетное учреждение "Научно-исследовательский институт питания" РАМН</t>
  </si>
  <si>
    <t>109240, г.Москва, Устьинский проезд, 2/14</t>
  </si>
  <si>
    <t>117105, г.Москва, Нагорный проезд, д. 7, корп. 8/0</t>
  </si>
  <si>
    <t>109428, г.Москва, 1-й институтский пр., 1</t>
  </si>
  <si>
    <t>111250, г.Москва,  ул. Авиамоторная, 53</t>
  </si>
  <si>
    <t>127994, г.Москва, Вадковский пер., д. 1</t>
  </si>
  <si>
    <t>125047, г.Москва, Миусская пл., д. 9</t>
  </si>
  <si>
    <t>125319, г.Москва, Ленинградский просп., д. 64</t>
  </si>
  <si>
    <t>117997, г.Москва, Стремянный пер., д. 36</t>
  </si>
  <si>
    <t>115184, г.Москва,  Озерковская набережная д.28, стр.2.</t>
  </si>
  <si>
    <t>Открытое акционерное общество "Московский радиозавод "Темп"</t>
  </si>
  <si>
    <t>115184, г.Москва, ул. Большая Татарская, 35</t>
  </si>
  <si>
    <t>Общество с ограниченной ответственностью "ТЕЛЕКОР-ЭНЕРГЕТИКА"</t>
  </si>
  <si>
    <t>115478, г.Москва, ул. Москворечье, 1</t>
  </si>
  <si>
    <t>125009, г.Москва, ул. Большая Никитская, д. 24, стр 5</t>
  </si>
  <si>
    <t>Государственная корпорация «Российская корпорация нанотехнологий» (Роснано)</t>
  </si>
  <si>
    <t>124498, г.Москва, Зеленоград, проезд 4806, дом 6</t>
  </si>
  <si>
    <t>117036, г.Москва, проспект 60-летия Октября, 10А</t>
  </si>
  <si>
    <t>125124, г.Москва, 3-я ул. Ямского поля, владение 2</t>
  </si>
  <si>
    <t>Федеральное государственное бюджетное учреждение науки Институт сверхвысокочастотной полупроводниковой электроники Российской академии наук</t>
  </si>
  <si>
    <t>121059, г.Москва, Брянская ул, 5</t>
  </si>
  <si>
    <t>115230, г.Москва, пр Хлебозаводский, д 7, стр 9</t>
  </si>
  <si>
    <t>117216, г.Москва, ул. Грина, 7</t>
  </si>
  <si>
    <t>127254, г.Москва, ул. Добролюбова, д 3, стр 1</t>
  </si>
  <si>
    <t>Федеральное государственное бюджетное учреждение науки Институт проблем развития науки РАН</t>
  </si>
  <si>
    <t>117335, г.Москва, ул. Гарибальди, 21-Б</t>
  </si>
  <si>
    <t>123098, г.Москва, ул. Рогова, д. 5а </t>
  </si>
  <si>
    <t>121170, г.Москва, Кутузовский проспект, 34 </t>
  </si>
  <si>
    <t>Федеральное государственное унитарное предприятие «Научно-производственный центр автоматики и приборостроения имени академика Н.А. Пилюгина»</t>
  </si>
  <si>
    <t>117342, г.Москва, ул. Введенского 1</t>
  </si>
  <si>
    <t>Федеральное государственное унитарное предприятие "Научно-исследовательский институт "Полюс" им. М.Ф.Стельмаха"</t>
  </si>
  <si>
    <t>117393, г.Москва, ул. Профсоюзная, 78, стр.4</t>
  </si>
  <si>
    <t>119606, г.Москва, просп. Вернадского, 84/2</t>
  </si>
  <si>
    <t>Открытое акционерное общество "Савеловский машиностроительный завод"</t>
  </si>
  <si>
    <t>Федеральное государственное унитарное предприятие "Государственный научно-исследовательский институт генетики и селекции промышленных микроорганизмов"</t>
  </si>
  <si>
    <t>117545, г.Москва г., 1-й Дорожный пр-д., 1</t>
  </si>
  <si>
    <t>Открытое акционерное общество "Московский завод "Сапфир"</t>
  </si>
  <si>
    <t>Федеральное государственное бюджетное учреждение науки Институт теории прогноза землетрясений и математической геофизики РАН</t>
  </si>
  <si>
    <t>117997, г.Москва, ул. Профсоюзная, 84/32, стр 14</t>
  </si>
  <si>
    <t>Государственная корпорация по атомной энергии «Росатом»</t>
  </si>
  <si>
    <t>119017, г.Москва, ул. Большая Ордынка, д.24</t>
  </si>
  <si>
    <t>Федеральное государственное бюджетное учреждение науки Геофизический центр РАН</t>
  </si>
  <si>
    <t>119296, г.Москва, ул. Молодежная, 3</t>
  </si>
  <si>
    <t>Закрытое акционерное общество "Авикомп Сервисез"</t>
  </si>
  <si>
    <t>125190, г.Москва, ул. Усиевича, 20</t>
  </si>
  <si>
    <t>Закрытое акционерное общество "ИльмиксГрупп"</t>
  </si>
  <si>
    <t>Открытое акционерное общество "Концерн радиостроения "Вега"</t>
  </si>
  <si>
    <t>142134, г.Москва, поселение Рязановское, пос. Знамя Октября, д.31</t>
  </si>
  <si>
    <t>г.Москва, ул. Оренбургская, 15</t>
  </si>
  <si>
    <t>Корпорация "Русские машины"</t>
  </si>
  <si>
    <t>127422, г.Москва, ул. Костякова, 12, стр 4</t>
  </si>
  <si>
    <t>123022, г.Москва, ул. Рочдельская, д. 15. стр. 35</t>
  </si>
  <si>
    <t>Открытое акционерное общество "Высокотехнологический научно-исследовательский институт неорганических материалов имени академика А.А.Бочвара"</t>
  </si>
  <si>
    <t>125315, г.Москва, ул. Балтийская, 8</t>
  </si>
  <si>
    <t>123317, г.Москва, ул. Тестовская, д.10, подъезд 2</t>
  </si>
  <si>
    <t>Открытое акционерное общество "Корпорация "Фазотрон–Научно-исследовательский институт радиостроения"</t>
  </si>
  <si>
    <t>Открытое акционерное общество "НИИ молекулярной электроники и завод "Микрон"</t>
  </si>
  <si>
    <t>124460, г.г.Москва-Зеленоград, 1-й Западный проезд, д.12</t>
  </si>
  <si>
    <t>125362, г.Москва, ул. Вишневая, д.7</t>
  </si>
  <si>
    <t>Закрытое акционерное общество "Инструменты нанотехнологии"</t>
  </si>
  <si>
    <t>124482, г.Зеленоград, д. 100</t>
  </si>
  <si>
    <t>125993, г.Москва, ул. Красноармейская, д. 1</t>
  </si>
  <si>
    <t>Закрытое акционерное общество "ПКК Миландр"</t>
  </si>
  <si>
    <t>125993, г.Москва, ул. Красноармейская, д. 1</t>
  </si>
  <si>
    <t>125993 , г.Москва, Красноармейская, дом 1,</t>
  </si>
  <si>
    <t>Закрытое акционерное общество "Ай-Теко"</t>
  </si>
  <si>
    <t>федеральное государственное бюджетное образовательное учреждение высшего профессионального образования "Российский химико-технологический университет имени Д.И. Менделеева"</t>
  </si>
  <si>
    <t>Открытое акционерное общество Научно-производственное объединение "Наука"</t>
  </si>
  <si>
    <t>212309, г.Москва, ул.Новозаводская 18</t>
  </si>
  <si>
    <t>Московская область</t>
  </si>
  <si>
    <t>Республика Татарстан</t>
  </si>
  <si>
    <t>Федеральное государственное бюджетное учреждение науки Всероссийский институт научной и технической информации РАН</t>
  </si>
  <si>
    <t>Томская область</t>
  </si>
  <si>
    <t>142181, Московская обл, г. Климовск, ул. Заводская, 2</t>
  </si>
  <si>
    <t>141190, г. Фрязино , ул. Вокзальная, 2 А</t>
  </si>
  <si>
    <t>Челябинская область</t>
  </si>
  <si>
    <t>142207, Московская обл., г. Серпухов, ул. Полевая, д.1</t>
  </si>
  <si>
    <t>143900, Московская обл., г.Балашиха, Западная промзона, шоссе Энтузиастов, 5</t>
  </si>
  <si>
    <t>Республика Башкортостан</t>
  </si>
  <si>
    <t>142432, Московская область, Черноголовка, ул.Академика Осипьяна, 6</t>
  </si>
  <si>
    <t>Общество с ограниченной ответственностью «ОАК - Центр комплексирования»</t>
  </si>
  <si>
    <t>143003, Московская область, Одинцово, ул. Маршала Бирюзова, 7а</t>
  </si>
  <si>
    <t>143500, Московская область, Истра, ул. Московская, 48</t>
  </si>
  <si>
    <t>Приморский край</t>
  </si>
  <si>
    <t>142184, Московская область, г.Климовск, пр.50-летия Октября, 21А</t>
  </si>
  <si>
    <t>143300, Московская обл., г.Наро-Фоминск, 2-ой Володарский пер.23</t>
  </si>
  <si>
    <t>ООО "Акуматика"</t>
  </si>
  <si>
    <t>Красноярский край</t>
  </si>
  <si>
    <t>Кемеровская область</t>
  </si>
  <si>
    <t>Общество с ограниченной ответственностью "Консультационная фирма "М-РЦБ"</t>
  </si>
  <si>
    <t>Ярославская область</t>
  </si>
  <si>
    <t>Краснодарский край</t>
  </si>
  <si>
    <t>197376, г.Санкт-Петербург, ул. Профессора Попова, д.15/17</t>
  </si>
  <si>
    <t>197022, г.Санкт-Петербург, ул. Льва Толстого, д. 6/8</t>
  </si>
  <si>
    <t>Ульяновская область</t>
  </si>
  <si>
    <t>Омская область</t>
  </si>
  <si>
    <t>Ленинградская область</t>
  </si>
  <si>
    <t>127486, г.Москва, ул.Ивана Сусанина, 3</t>
  </si>
  <si>
    <t>Ивановская область</t>
  </si>
  <si>
    <t>Хабаровский край</t>
  </si>
  <si>
    <t>ООО "Акронис"</t>
  </si>
  <si>
    <t>Забайкальский край</t>
  </si>
  <si>
    <t>федеральное государственное бюджетное образовательное учреждение высшего профессионального образования "Московский государственный технологический университет "СТАНКИН"</t>
  </si>
  <si>
    <t>194021, г.Санкт-Петербург, ул. Карбышева, 15</t>
  </si>
  <si>
    <t>Республика Дагестан</t>
  </si>
  <si>
    <t>199106, г.Санкт-Петербург, 21-я линия, д. 2</t>
  </si>
  <si>
    <t>Государственное научное учреждение Всероссийский научно-исследовательский институт организации производства, труда и управления в сельском хозяйстве Российской академии сельскохозяйственных наук</t>
  </si>
  <si>
    <t>г.Санкт-Петербург</t>
  </si>
  <si>
    <t>197376, г.Санкт-Петербург, ул. Профессора Попова, д. 5</t>
  </si>
  <si>
    <t>Республика Мордовия</t>
  </si>
  <si>
    <t>190005, г.Санкт-Петербург, ул. 1-я Красноармейская, д. 1</t>
  </si>
  <si>
    <t>Общество с ограниченной ответственностью "Научно-производственное предприятие "Лазерные системы"</t>
  </si>
  <si>
    <t>190005, г.Санкт-Петербург, ул. 1-ая Красноармейская, д.1</t>
  </si>
  <si>
    <t>Республика Карелия</t>
  </si>
  <si>
    <t>198095, г.Санкт-Петербург, ул. Ивана Черных, д. 4</t>
  </si>
  <si>
    <t>Федеральное государственное бюджетное образовательное учреждение высшего профессионального образования "Балтийский государственный технический университет "ВОЕНМЕХ" им. Д.Ф. Устинова"</t>
  </si>
  <si>
    <t>Кабардино-Балкарская Республика</t>
  </si>
  <si>
    <t>195196, г.Санкт-Петербург, Малоохтинский просп., д. 98</t>
  </si>
  <si>
    <t>Магаданская область</t>
  </si>
  <si>
    <t>Республика Коми</t>
  </si>
  <si>
    <t>Открытое акционерное общество "Научно-производственное предприятие теплофизического приборостроения "ОСТЕРМ СПБ"</t>
  </si>
  <si>
    <t>Курская область</t>
  </si>
  <si>
    <t>Открытое акционерное общество "Группа "Илим"</t>
  </si>
  <si>
    <t>191025 г.Санкт-Петербург, ул. Марата, д. 17</t>
  </si>
  <si>
    <t>196105, г.Санкт-Петербург, ул. Благодатная, д.2</t>
  </si>
  <si>
    <t>Калининградская область</t>
  </si>
  <si>
    <t>197376, г.Санкт-Петербург, Чкаловский пр., д. 46</t>
  </si>
  <si>
    <t>Ставропольский край</t>
  </si>
  <si>
    <t>Мурманская область</t>
  </si>
  <si>
    <t>194156, г.Санкт-Петербург, просп Энгельса, 27 корп 5А</t>
  </si>
  <si>
    <t>Чеченская Республика</t>
  </si>
  <si>
    <t>198205, г.Санкт-Петербург, Таллинское шоссе, д. 206</t>
  </si>
  <si>
    <t>194044, г.Санкт-Петербург, ул. Чугунная, д. 20</t>
  </si>
  <si>
    <t>Федеральное государственное бюджетное учреждение науки Институт восточных рукописей РАН</t>
  </si>
  <si>
    <t>Камчатский край</t>
  </si>
  <si>
    <t>191186, г.Санкт-Петербург, Дворцовая набережная, 18, литера А</t>
  </si>
  <si>
    <t>Республика Бурятия</t>
  </si>
  <si>
    <t>192012, г.Санкт-Петербург, ул. Бабушкина, д. 123</t>
  </si>
  <si>
    <t>Открытое акционерное общество «ЗВЕЗДА»</t>
  </si>
  <si>
    <t>Сахалинская область</t>
  </si>
  <si>
    <t>199178, г.Санкт-Петербург, В.О. 3-я линия, д.62, Лит.А</t>
  </si>
  <si>
    <t>Тверская область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</si>
  <si>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</si>
  <si>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Оренбургская область</t>
  </si>
  <si>
    <t>194100, г.Санкт-Петербург, ул. Кантемировская, 11</t>
  </si>
  <si>
    <t>194044, г.Санкт-Петербург, Большой Сампсониевский пр., д. 11/12</t>
  </si>
  <si>
    <t>Тамбовская область</t>
  </si>
  <si>
    <t>194064, г.Санкт-Петербург, Тихорецкий пр., 21</t>
  </si>
  <si>
    <t>Кировская область</t>
  </si>
  <si>
    <t>Открытое акционерное общество "ЛОМО"</t>
  </si>
  <si>
    <t>Республика Хакасия</t>
  </si>
  <si>
    <t>188685 Ленинградская область, Всеволожский район, поселок Воейково, Воейковское ш., дом 15 </t>
  </si>
  <si>
    <t>Орловская область</t>
  </si>
  <si>
    <t>Закрытое акционерное общество "Полупроводниковые приборы"</t>
  </si>
  <si>
    <t>федеральное государственное бюджетное образовательное учреждение высшего профессионального образования "Российский государственный гидрометеорологический университет"</t>
  </si>
  <si>
    <t>Государственное образовательное учреждение высшего профессионального образования «Первый Санкт-Петербургский государственный медицинский университет  имени академика И.П. Павлова» (ПСПбГМУ)</t>
  </si>
  <si>
    <t>420036, г. Казань, ул. Дементьева, д.1</t>
  </si>
  <si>
    <t>420008,  г. Казань, ул. Кремлевская, 18</t>
  </si>
  <si>
    <t>420054, г. Казань г., Тульская ул., д. 58</t>
  </si>
  <si>
    <t>420075, г Казань, ул. АСЫЛ’ЯР (КИНДЕРИ), д. 52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</si>
  <si>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электротехнический университет "ЛЭТИ" им. В.И.Ульянова (Ленина)"</t>
  </si>
  <si>
    <t>Открытое акционерное общество "Концерн "Океанприбор"</t>
  </si>
  <si>
    <t>420095, г Казань, ул. Восстания, д. 100</t>
  </si>
  <si>
    <t>Государственное образовательное учреждение высшего профессионального образования Санкт-Петербургский государственный технологический университет растительных полимеров</t>
  </si>
  <si>
    <t>Закрытое акционерное общество "Оптоган"</t>
  </si>
  <si>
    <t>420107, г.Казань, ул. Петербургская, д.50 оф.43</t>
  </si>
  <si>
    <t>Государственное научное учреждение Всероссийский научно-исследовательский ветеринарный институт птицеводства  Российской академии сельскохозяйственных наук</t>
  </si>
  <si>
    <t>420107, г.Казань, ул. Петербургская, д.50 корп. 23 оф.33</t>
  </si>
  <si>
    <t>423574, Республика Татарстан, г.Нижнекамск</t>
  </si>
  <si>
    <t>Закрытое акционерное общество "Универсал-контактные сети"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</si>
  <si>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РАН</t>
  </si>
  <si>
    <t>679016, Еврейская автономная область, Биробиджан, ул.Шолом-Алейхема, 4</t>
  </si>
  <si>
    <t>Еврейская автономная область</t>
  </si>
  <si>
    <t>Государственное научное учреждение Научно-исследовательский институт ветеринарии Восточной сибири Российской академии сельскохозяйственных наук</t>
  </si>
  <si>
    <t>672010, г. Чита-10, ул. Кирова, 49</t>
  </si>
  <si>
    <t>426069, г. Ижевск, ул.Студенческая, д. 7</t>
  </si>
  <si>
    <t>426063, г.Ижевск, ул.Промышленная, 8</t>
  </si>
  <si>
    <t>426008, г.Ижевск, ул.Пушкинская, 268</t>
  </si>
  <si>
    <t>Открытое акционерное общество "Ивановский завод тяжелого станкостроения"</t>
  </si>
  <si>
    <t>153032, г. Иваново, ул. Станкостроителей, д. 1</t>
  </si>
  <si>
    <t>Государственное образовательное учреждение высшего профессионального образования "Ивановский институт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</si>
  <si>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153040, г. Иваново, проспект Строителей, д. 33</t>
  </si>
  <si>
    <t>427968, Удмуртская Республика, г. Сарапул, ул. Калинина, д. 3</t>
  </si>
  <si>
    <t>664003, г.Иркутск, ул. Тимирязева, 16</t>
  </si>
  <si>
    <t>Иркутсткая область</t>
  </si>
  <si>
    <t>Федеральное государственное бюджетное учреждение науки Институт систем энергетики им. Л.А. Мелентьева Сибирского отделения РАН</t>
  </si>
  <si>
    <t>664033, г.Иркутск, ул. Лермонтова, 130</t>
  </si>
  <si>
    <t>664033, г.Иркутск, ул. Лермонтова, 134</t>
  </si>
  <si>
    <t>Федеральное государственное бюджетное учреждение науки Институт динамики систем и теории управления Сибирского отделения РАН</t>
  </si>
  <si>
    <t>163000, г. Архангельск, Троицкий просп., д. 51</t>
  </si>
  <si>
    <t>Общество с ограниченной ответственностью "Усольехимпром"</t>
  </si>
  <si>
    <t>665462, Иркутская обл., г. Усолье-сибирское, 12</t>
  </si>
  <si>
    <t>665827, Иркутская область, г.Ангарск, 12 "А" микрорайон, дом 3</t>
  </si>
  <si>
    <t>666031, Иркутская  обл., Шелехов, ул. Индустриальная, 4</t>
  </si>
  <si>
    <t>Федеральное государственное бюджетное учреждение науки Научно-исследовательский институт прикладной математики и автоматизации Кабардино-Балкарского научного центра РАН</t>
  </si>
  <si>
    <t>360000, Кабардино-Балкарская Республика, г.Нальчик, ул. Шортанова, 89А</t>
  </si>
  <si>
    <t>Закрытое акционерное общество "Кабельный завод "Кавказкабель"</t>
  </si>
  <si>
    <t>361000, Кабардино-Балкарская Республика, г.Прохладный, ул. Остапенко 21</t>
  </si>
  <si>
    <t>150000, г. Ярославль, ул Кирова, д 14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</si>
  <si>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РАН</t>
  </si>
  <si>
    <t>683002, Камчатский край, г. Петропавловск-Камчатский, Северо-восточное шоссе, 30</t>
  </si>
  <si>
    <t>152934, Ярославская область, г. Рыбинск, ул.Пушкина, д.53</t>
  </si>
  <si>
    <t>152903, Ярославская обл, г. Рыбинск, пр. Ленина, 163</t>
  </si>
  <si>
    <t>152121, Ярославская область, с. Веськово, ул. Петра I, 4а</t>
  </si>
  <si>
    <t>152914, Ярославская обл., г. Рыбинск, ул. Толбухина, 16</t>
  </si>
  <si>
    <t>650002, г.Кемерово, Сосновый бульвар, 6</t>
  </si>
  <si>
    <t>Открытое акционерное общество «Кемеровский опытный ремонтно-механический завод»</t>
  </si>
  <si>
    <t>650021, г.Кемерово, ул. Грузовая,19Б</t>
  </si>
  <si>
    <t>690002, г.Владивосток, проспект Острякова, д. 2</t>
  </si>
  <si>
    <t>652877, Кемеровская обл., г. Междуреченск, ул. Юности, д. 6</t>
  </si>
  <si>
    <t>690091, г.Владивосток, ул. Суханова, 3</t>
  </si>
  <si>
    <t>690041, г.Владивосток, ул. Радио, 5</t>
  </si>
  <si>
    <t>Федеральное государственное бюджетное образовательное учреждение высшего профессионального образования "Сибирский государственный индустриальный университет"</t>
  </si>
  <si>
    <t>654007, Кемеровская область, г. Новокузнецк, ул. Кирова, д. 42</t>
  </si>
  <si>
    <t>ООО "ОБЪЕДИНЕННАЯ КОМПАНИЯ "СИБШАХТОСТРОЙ"</t>
  </si>
  <si>
    <t>654027, Кемеровская область, г. Новокузнецк, ул.Невского, 1</t>
  </si>
  <si>
    <t>690091, г.Владивосток, ул. Суханова, 5а</t>
  </si>
  <si>
    <t>654055, Кемеровская область, г.Новокузнецк, ул. Малая, д.7</t>
  </si>
  <si>
    <t>690022, г.Владивосток, проспект 100-летия г.Владивостока, 159</t>
  </si>
  <si>
    <t>680000, г.Хабаровск, ул. Ким Ю Чена, 65</t>
  </si>
  <si>
    <t>685000, г.Магадан, ул. Портовая, 16</t>
  </si>
  <si>
    <t>612960, Кировская обл., г.Вятские Поляны, ул.Ленина, 135</t>
  </si>
  <si>
    <t>685000, г.Магадан, ул. Пролетарская, 17</t>
  </si>
  <si>
    <t>Костромская область</t>
  </si>
  <si>
    <t>350044, г.Краснодар, ул. Калинина, 13</t>
  </si>
  <si>
    <t>Государственное научное учреждение Краснодарский научно-исследовательский институт хранения и переработки сельскохозяйственной продукции Российской академии сельскохозяйственных наук</t>
  </si>
  <si>
    <t>693023, г.Южно-Сахалинск, ул. Горького, 25</t>
  </si>
  <si>
    <t>350072, г.Краснодар, ул. Тополиная аллея, 2</t>
  </si>
  <si>
    <t>ОАО "570 АРЗ"</t>
  </si>
  <si>
    <t>353681, Краснодарский край, г.Ейск, ул. Щмидта, д. 293</t>
  </si>
  <si>
    <t>Открытое акционерное общество "Енисейгеофизика"</t>
  </si>
  <si>
    <t>Общество с ограниченной ответственностью «Объединенная Компания РУСАЛ Инженерно-технологический центр"</t>
  </si>
  <si>
    <t>660111, г Красноярск, ул Пограничников, д 37, стр 1</t>
  </si>
  <si>
    <t>660111, г. Красноярск, ул. Пограничников, д. 40</t>
  </si>
  <si>
    <t>660123, г. Красноярск, пр. им. газеты Красноярский рабочий 29</t>
  </si>
  <si>
    <t>662150, Красноярский край, г. Ачинск, Южная Промзона Квартал xii стр. Строения 1</t>
  </si>
  <si>
    <t>Государственное научное учреждение Российский научно-исследовательский институт сахарной промышленности Российской академии сельскохозяйственных наук</t>
  </si>
  <si>
    <t>305029, г.Курск, ул. Карла Маркса, 63</t>
  </si>
  <si>
    <t>170100, г. Тверь, Советская, д. 4</t>
  </si>
  <si>
    <t>Закрытое акционерное общество "Институт Радарной Метеорологии"</t>
  </si>
  <si>
    <t>180022, г. Псков, ул. Новаторов, 3</t>
  </si>
  <si>
    <t>Республика Северная Осетия-Алания</t>
  </si>
  <si>
    <t>398037, г.Липецк, ул. Боевой проезд, 26</t>
  </si>
  <si>
    <t>Липецкая область</t>
  </si>
  <si>
    <t>398040, г. Липецк, пл. Металлургов, д.2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</si>
  <si>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РАН</t>
  </si>
  <si>
    <t>614990, г. Пермь, ул. 25 Октября, д. 106</t>
  </si>
  <si>
    <t>ОАО "Всероссийский научно-исследовательский и проектно-конструкторский институт по использованию энергии взрыва в геофизике" (ОАО "ВНИПИвзрывгеофизика")</t>
  </si>
  <si>
    <t>614990, г.Пермь, Комсомольский проспект, 93</t>
  </si>
  <si>
    <t>614990, г. Пермь, ул. Куйбышева, д. 140-а</t>
  </si>
  <si>
    <t>618200, Пермский край, г. Чусовой, ул. Трудовая, д.13</t>
  </si>
  <si>
    <t>Федеральное государственное унитарное предприятие "Научно-исследовательский институт авиационного оборудования"</t>
  </si>
  <si>
    <t>Закрытое акционерное общество "Терна Полимер"</t>
  </si>
  <si>
    <t>Открытое акционерное общество "Научно-производственное предприятие "Исток" имени А.И. Шокина"</t>
  </si>
  <si>
    <t>443009, г. Самара, ул.Земеца, 18</t>
  </si>
  <si>
    <t>443009, г. Самара, Заводское шоссе, 29</t>
  </si>
  <si>
    <t>Федеральное государственное унитарное предприятие "Научно-производственное объединение им. С.А.Лавочкина"</t>
  </si>
  <si>
    <t>Открытое акционерное общество «НПО Энергомаш имени академика В.П. Глушко»</t>
  </si>
  <si>
    <t>Открытое акционерное общество "Машиностроительный завод "ЗиО-Подольск"</t>
  </si>
  <si>
    <t>Закрытое акционерное общество "Нара"</t>
  </si>
  <si>
    <t>Федеральное государственное бюджетное учреждение науки Центр информационных технологий в проектировании РАН</t>
  </si>
  <si>
    <t>АНО ВПО "Сколковский институт науки и технологий"</t>
  </si>
  <si>
    <t>Открытое акционерное общество "Красногорский завод имени С.А. Зверева"</t>
  </si>
  <si>
    <t>Государственное научное учреждение Научно-исследовательский институт детского питания  Российской академии сельскохозяйственных наук</t>
  </si>
  <si>
    <t>Открытое акционерное общество "Авиационная корпорация "Рубин"</t>
  </si>
  <si>
    <t>Федеральное государственное бюджетное учреждение науки Институт экономических проблем им. Г.П. Лузина Кольского научного центра РАН</t>
  </si>
  <si>
    <t>184209, Мурманская обл., г.Апатиты, ул. Ферсмана, 24а</t>
  </si>
  <si>
    <t>Нижегородская область</t>
  </si>
  <si>
    <t>Закрытое акционерное общество "Торговый дом "Оргхим"</t>
  </si>
  <si>
    <t>Закрытое акционерное общество "Волгостальконструкция"</t>
  </si>
  <si>
    <t>Федеральное государственное унитарное предприятие федеральный научно-производственный центр "Научно-исследовательский институт измерительных систем им.Ю.Е.Седакова"</t>
  </si>
  <si>
    <t>ООО "УК "Группа ГАЗ"</t>
  </si>
  <si>
    <t>603950, г. Нижний Новгород, проспект Ленина, д.88</t>
  </si>
  <si>
    <t>Государственное научное учреждение Научно-исследовательский ветеринарный институт Нечерноземной зоны Российской Федерации Российской академии сельскохозяйственных наук</t>
  </si>
  <si>
    <t>603950, г. Нижний Новгород, ул. Ветеринарная, 3</t>
  </si>
  <si>
    <t>440026, г. Пенза, ул. Красная, д. 40</t>
  </si>
  <si>
    <t>440028, г. Пенза, ул. Г. Титова, д. 28</t>
  </si>
  <si>
    <t>440015, г. Пенза, ул. Байдукова, 2</t>
  </si>
  <si>
    <t>607067, Нижегородская обл., г. Выкса, ул.Бр.Баташевых, д. 45</t>
  </si>
  <si>
    <t>Общество с ограниченной ответственностью "Унискан"</t>
  </si>
  <si>
    <t>630007, г Новосибирск, Красный проспект, 14</t>
  </si>
  <si>
    <t>Новосибирская область</t>
  </si>
  <si>
    <t>Холдинговая компания "Новосибирский Электровакуумный Завод - Союз" в форме открытого акционерного общества (ХК ОАО "НЭВЗ-СОЮЗ")</t>
  </si>
  <si>
    <t>630049, г. Новосибирск, Красный проспект, 220</t>
  </si>
  <si>
    <t>Федеральное государственное унитарное предприятие Производственное объединение "Север"</t>
  </si>
  <si>
    <t>624480, Свердловская область, г. Североуральск, Ватутина ул, 5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</si>
  <si>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</si>
  <si>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624404, Свердловская область, г. Краснотурьинск, ул.Карла Маркса, д. 1</t>
  </si>
  <si>
    <t>623406, Свердловская область г.Каменск-Уральский, Заводская ул., 4</t>
  </si>
  <si>
    <t>Федеральное государственное бюджетное учреждение науки Институт гидродинамики им. М.А. Лаврентьева Сибирского отделения РАН</t>
  </si>
  <si>
    <t>630090, г.Новосибирск, пр-т акад. Лаврентьева, 15</t>
  </si>
  <si>
    <t>Федеральное государственное бюджетное учреждение науки Институт философии и права Сибирского отделения РАН</t>
  </si>
  <si>
    <t>630090, г.Новосибирск, ул. Николаева, 8</t>
  </si>
  <si>
    <t>Федеральное государственное бюджетное учреждение науки Институт филологии Сибирского отделения РАН</t>
  </si>
  <si>
    <t>620144, г.Екатеринбург, ул. Куйбышева, д. 30</t>
  </si>
  <si>
    <t>620075, г.Екатеринбург, ул. Мамина-Сибиряка д. 145</t>
  </si>
  <si>
    <t>620100, г.Екатеринбург,  ул. Восточная, 33 Б</t>
  </si>
  <si>
    <t>Федеральное государственное бюджетное учреждение науки институт горного дела им Н.А.Чинакала Сибирского отделения РАН (ИГД СО РАН)</t>
  </si>
  <si>
    <t>620014, г.Екатеринбург, ул. Вайнера, д. 30, офис 1</t>
  </si>
  <si>
    <t>630091, г.Новосибирск, Красный проспект, 54</t>
  </si>
  <si>
    <t>Федеральное государственное бюджетное образовательное учреждение высшего профессионального образования "Новосибирский государственный технический университет"</t>
  </si>
  <si>
    <t>630092, г. Новосибирск, просп. Карла Маркса, д. 20</t>
  </si>
  <si>
    <t>620016, г.Екатеринбург, ул. Амундсена, 101</t>
  </si>
  <si>
    <t>620144, г.Екатеринбург, ул. 8 Марта, 202</t>
  </si>
  <si>
    <t>Государственное научное учреждение  Институт экспериментальной ветеринарии Сибири и Дальнего Востока Российской академии сельскохозяйственных наук</t>
  </si>
  <si>
    <t>630501, Новосибирская область, Новосибирский район, р.п. Краснообск, а/я 8</t>
  </si>
  <si>
    <t>620990, г.Екатеринбург, ул. С. Ковалевской, 16</t>
  </si>
  <si>
    <t>Открытое акционерное общество "Высокие технологии"</t>
  </si>
  <si>
    <t>644007, г. Омск, ул. Герцена, 48</t>
  </si>
  <si>
    <t>620049, г.Екатеринбург, ул. Студенческая, 54-а</t>
  </si>
  <si>
    <t>Федеральное государственное бюджетное учреждение науки Институт проблем переработки углеводопродов Сибирского отделения РАН</t>
  </si>
  <si>
    <t>644040, г.Омск, ул. Нефтезаводская, 54</t>
  </si>
  <si>
    <t>620100, г.Екатеринбург, ул.Восточная, 33Б</t>
  </si>
  <si>
    <t>Федеральное государственное бюджетное образовательное учреждение высшего профессионального образования "Омский государственный технический университет"</t>
  </si>
  <si>
    <t>644050, г.Омск, просп. Мира, д. 11</t>
  </si>
  <si>
    <t>302502, Орловская область, пос. Стрелецкий, ул.Молодежная, 10 корп 1</t>
  </si>
  <si>
    <t>Открытое акционерное общество "Научно-производственное предприятие "Рубин"</t>
  </si>
  <si>
    <t>Пензенская область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</si>
  <si>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</si>
  <si>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 архитектуры и строительства"</t>
  </si>
  <si>
    <t>Пермский край</t>
  </si>
  <si>
    <t>Закрытое акционерное общество "Новомет-Пермь"</t>
  </si>
  <si>
    <t>Открытое акционерное общество "Сорбент"</t>
  </si>
  <si>
    <t>Открытое акционерное общество "Пермская научно-производственная приборостроительная компания" (ОАО "ПНППК")</t>
  </si>
  <si>
    <t>367003, г.Махачкала, М. Ярагского, 94</t>
  </si>
  <si>
    <t>367030, г.Махачкала, ул. М. Ярагского, 75</t>
  </si>
  <si>
    <t>367014, г.Махачкала, пр-т Акушинского, Научный городок</t>
  </si>
  <si>
    <t>Федеральное государственное бюджетное учреждение науки Институт автоматики и процессов управления Дальневосточного отделения РАН</t>
  </si>
  <si>
    <t>Открытое акционерное общество "Приморские лесопромышленники"</t>
  </si>
  <si>
    <t>Федеральное государственное бюджетное учреждение науки Институт проблем морских технологий ДВО РАН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</si>
  <si>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 (СКБ САМИ ДВО РАН)</t>
  </si>
  <si>
    <t>Закрытое акционерное общество "ПСКОВЭЛЕКТРОСВАР"</t>
  </si>
  <si>
    <t>603004, Нижний Новгород, проспект Ленина, 114-а</t>
  </si>
  <si>
    <t>Псковская область</t>
  </si>
  <si>
    <t>603011, г. Нижний Новгород, Ленина просп., д. 2</t>
  </si>
  <si>
    <t>450000, г. Уфа, Ленина, д. 3</t>
  </si>
  <si>
    <t>Федеральное государственное бюджетное учреждение науки Институт проблем сверхпластичности металлов РАН</t>
  </si>
  <si>
    <t>450001, г.Уфа, ул. Ст. Халтурина, 39</t>
  </si>
  <si>
    <t>Общество с ограниченной ответственностью Научно-производственное предприятие "Технофильтр"</t>
  </si>
  <si>
    <t>450062, г. Уфа, ул. Космонавтов, д. 1</t>
  </si>
  <si>
    <t>452680, Республика Башкортостан, г. Нефтекамск, ул. Магистральная, 19</t>
  </si>
  <si>
    <t>453430, Республика Башкортостан, г.Благовещенск ул.Седова д. 1</t>
  </si>
  <si>
    <t>453500, Республика Башкортостан, г. Белорецк, ул.Блюхера, д. 1</t>
  </si>
  <si>
    <t>670045, г.Улан-Уде, ул. Третьякова, 25 з</t>
  </si>
  <si>
    <t>Федеральное государственное бюджетное учреждение науки Геологический институт Сибирского отделения РАН</t>
  </si>
  <si>
    <t>670047, г.Улан-Уде, ул. Сахъяновой, 6а</t>
  </si>
  <si>
    <t>Федеральное государственное бюджетное учреждение науки Институт физики им. Х.И. Амирханова Дагестанского научного центра РАН</t>
  </si>
  <si>
    <t>Государственное научное учреждение Дагестанский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</si>
  <si>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Институт социально-экономических исследований Дагестанского научного центра РАН</t>
  </si>
  <si>
    <t>Открытое акционерное общество "Петрозаводскмаш"</t>
  </si>
  <si>
    <t>185031, Республика Карелия, г. Петрозаводск, ул.Зайцева, 65</t>
  </si>
  <si>
    <t>Федеральное государственное бюджетное учреждение науки Институт геологии Карельского научного центра РАН</t>
  </si>
  <si>
    <t>185910, г.Петрозаводск, ул. Пушкинская, 11</t>
  </si>
  <si>
    <t>295007, г.Симферополь, пр. Академика Вернадского, д.4</t>
  </si>
  <si>
    <t>Республика Крым</t>
  </si>
  <si>
    <t>Открытое акционерное общество "Электровыпрямитель"</t>
  </si>
  <si>
    <t>430001, г. Саранск, ул. Пролетарская, д. 126</t>
  </si>
  <si>
    <t>430005, г. Саранск, ул. Большевистская, д. 68</t>
  </si>
  <si>
    <t>431446, Республика Мордовия, г. Рузаевка-6</t>
  </si>
  <si>
    <t>Республика Саха (Якутия)</t>
  </si>
  <si>
    <t>346780, Ростовская обл., г. Азов, ул. Промышленная, 5</t>
  </si>
  <si>
    <t>677001, Республика Саха (Якутия), ул. Бестужева-Марлинского, 23, корп 1</t>
  </si>
  <si>
    <t>Федеральное государственное бюджетное учреждение науки Институт космофизических исследований и аэрономии им. Ю.Г. Шафера Сибирского отделения РАН</t>
  </si>
  <si>
    <t>677980, Республика Саха (Якутия), г.Якутск, просп.Ленина, 31</t>
  </si>
  <si>
    <t>Федеральное государственное бюджетное учреждение науки Институт мерзлотоведения им. П.И. Мельникова СО РАН</t>
  </si>
  <si>
    <t>677980, Республика Саха (Якутия), г.Якутск, ул.Мерзлотная, 36</t>
  </si>
  <si>
    <t>Акционерная компании "АЛРОСА" (Закрытое акционерное общество)</t>
  </si>
  <si>
    <t>678170, Республика Саха (Якутия), г. Мирный, ул.Ленина, д. 6</t>
  </si>
  <si>
    <t>678960, Республика Саха (Якутия), г. Нерюнгри, ул.Ленина, д. 3, корп. 1</t>
  </si>
  <si>
    <t>Открытое акционерное общество "Вакууммаш"</t>
  </si>
  <si>
    <t>Общество с ограниченной ответственностью «Булгар-Синтез»</t>
  </si>
  <si>
    <t>Открытое акционерное общество "Казанский вертолетный завод"</t>
  </si>
  <si>
    <t>Общество с ограниченной ответственностью "Научно-производственное предприятие "Тасма"</t>
  </si>
  <si>
    <t>Общество с ограниченной ответственностью "ПРОИЗВОДСТВЕННО-ТЕХНИЧЕСКОЕ ОБЪЕДИНЕНИЕ "МЕДТЕХНИКА"</t>
  </si>
  <si>
    <t>390025, г.Рязань, ул. Щорса, 38/11</t>
  </si>
  <si>
    <t>391110, Рязанская область, г. Рыбное, ул. Почтовая, 22</t>
  </si>
  <si>
    <t>ООО "ЭЙДОС-Медицина"</t>
  </si>
  <si>
    <t>ООО "ЭЙДОС-Робототехника"</t>
  </si>
  <si>
    <t>426006, Республика Удмуртия, г. Ижевск, ул.Новоажимова, д.6</t>
  </si>
  <si>
    <t>ОАО "НИТИ "Прогресс"</t>
  </si>
  <si>
    <t>Федеральное государственное бюджетное образовательное учреждение высшего профессионального образования "Ижевский государственный технический университет имени М.Т.Калашникова"</t>
  </si>
  <si>
    <t>655600, Республика Хакасия, г.Саяногорск, Промплощадка</t>
  </si>
  <si>
    <t>428000, Чебоксары, пр-т И. Яковлева, д. 5</t>
  </si>
  <si>
    <t>Общество с ограниченной ответственностью "Ишлейский завод высоковольтной аппаратуры"</t>
  </si>
  <si>
    <t>429520, Чувашская Республика, с. Ишлеи, ул.Советская, 53</t>
  </si>
  <si>
    <t>Ростовская область</t>
  </si>
  <si>
    <t>Открытое акционерное общество "Научно-производственное предприятие космического приборостроения "КВАНТ"</t>
  </si>
  <si>
    <t>Открытое акционерное общество "Азовский оптико-механический завод"</t>
  </si>
  <si>
    <t>Закрытое акционерное общество "Инжиниринговая компания "АЭМ-технологии"</t>
  </si>
  <si>
    <t>Рязанская область</t>
  </si>
  <si>
    <t>457020, Челябинская область, город Пласт, шахта «Центральная»</t>
  </si>
  <si>
    <t>Государственное научное учреждение Научно-исследовательский институт пчеловодства Российской академии сельскохозяйственных наук</t>
  </si>
  <si>
    <t>456830, Челябинская обл., г. Касли, ул. Советская, 28</t>
  </si>
  <si>
    <t>Открытое акционерное общество "КУЗНЕЦОВ"</t>
  </si>
  <si>
    <t>Самарская область</t>
  </si>
  <si>
    <t>456300, Челябинская область, г. Миасс, Тургоякское ш. 1</t>
  </si>
  <si>
    <t>Саратовская область</t>
  </si>
  <si>
    <t>455002, г.Магнитогорск, ул. Метизников, 5</t>
  </si>
  <si>
    <t>Свердловская область</t>
  </si>
  <si>
    <t>Закрытое акционерное общество "Нау-сервис"</t>
  </si>
  <si>
    <t>Федеральное государственное бюджетное учреждение науки Институт металлургии Уральского отделения РАН</t>
  </si>
  <si>
    <t>214019, г. Смоленск, ул. Крупской, д. 28</t>
  </si>
  <si>
    <t>214025, г.Смоленск, ул. Нахимова, 21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</si>
  <si>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РАН</t>
  </si>
  <si>
    <t>Федеральное государственное унитарное предприятие "Научно-производственное объединение автоматики имени академика Н.А.Семихатова"</t>
  </si>
  <si>
    <t>ОАО "РТ-Швабе"</t>
  </si>
  <si>
    <t>300012, г. Тула, проспект Ленина, д. 92</t>
  </si>
  <si>
    <t>Открытое акционерное общество "Производственное объединение "Уральский оптико-механический завод" имени Э.С. Яламова</t>
  </si>
  <si>
    <t>300004, г. Тула, ул. Щегловская засека, д.33</t>
  </si>
  <si>
    <t>Федеральное государственное бюджетное учреждение науки Институт экологии растений и животных Уральского отделения РАН</t>
  </si>
  <si>
    <t>федеральное государственное бюджетное образовательное учреждение высшего профессионального образования "Уральский государственный горный университет"</t>
  </si>
  <si>
    <t>Федеральное государственное бюджетное учреждение науки Институт высокотемпературной электрохимии Уральского отделения РАН (ИВТЭ УрО РАН)</t>
  </si>
  <si>
    <t>Федеральное государственное бюджетное учреждение науки философии и права Уральского отделения РАН</t>
  </si>
  <si>
    <t>Общество с ограниченной ответственностью "Научно-производственное объединение "Экспериментальный завод"</t>
  </si>
  <si>
    <t>623750, Свердловская область, г. Реж, ул. Объездная, 3</t>
  </si>
  <si>
    <t>Государственное бюджетное образовательное учреждение высшего профессионального образования «Смоленская государственная медицинская академия»</t>
  </si>
  <si>
    <t>Смоленская область</t>
  </si>
  <si>
    <t>Государственное научное учреждение Смоленский научно-исследовательский институт сельского хозяйства Российской академии сельскохозяйственных наук</t>
  </si>
  <si>
    <t>Открытое акционерное общество "Мичуринский завод "Прогресс"</t>
  </si>
  <si>
    <t>393773, Тамбовская обл., г. Мичуринск, Липецкое шоссе, 113</t>
  </si>
  <si>
    <t>Открытое акционерное общество "Научно-исследовательский институт полупроводниковых приборов"</t>
  </si>
  <si>
    <t>Закрытое акционерное общество "Научно-производственная фирма "Микран"</t>
  </si>
  <si>
    <t>634045, г.Томск, ул. Вершинина, 47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</si>
  <si>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РАН (ИМКЭС СО РАН)</t>
  </si>
  <si>
    <t>634055, г.Томск, Академический пр-кт, 10/3</t>
  </si>
  <si>
    <t>Федеральное государственное бюджетное учреждение науки Институт сильноточной электроники Сибирского отделения РАН</t>
  </si>
  <si>
    <t>634055, г.Томск, Академический пр-кт, 2/3</t>
  </si>
  <si>
    <t>Федеральное государственное бюджетное учреждение науки Институт физики прочности и материаловедения Сибирского отделения РАН</t>
  </si>
  <si>
    <t>634055, г.Томск, Академический пр-кт, 2/4</t>
  </si>
  <si>
    <t>634063, г.Томск, ул. С. Лазо, 5</t>
  </si>
  <si>
    <t>Тульская область</t>
  </si>
  <si>
    <t>Федеральное государственное бюджетное образовательное учреждение высшего профессионального образования "Тульский государственный университет"</t>
  </si>
  <si>
    <t>Тюменская область</t>
  </si>
  <si>
    <t>Общество с ограниченной ответственностью "Диатомовый комбинат"</t>
  </si>
  <si>
    <t>Общество с ограниченной ответственностью "Авиакомпания Волга-Днепр"</t>
  </si>
  <si>
    <t>Федеральное государственное бюджетное учреждение науки Институт водных и экологических проблем Дальневосточного отделения РАН</t>
  </si>
  <si>
    <t>Открытое акционерное общество "Специальное конструкторское бюро "Турбина"</t>
  </si>
  <si>
    <t>454007, г.Челябинск, пр. Ленина, д. 2 б</t>
  </si>
  <si>
    <t>ОАО "712 АРЗ"</t>
  </si>
  <si>
    <t>454015, г.Челябинск – 15</t>
  </si>
  <si>
    <t>454047, г.Челябинск, ул. 2-я Павелецкая, д. 14</t>
  </si>
  <si>
    <t>Федеральное государственное унитарное предприятие "Завод "Прибор"</t>
  </si>
  <si>
    <t>454138, г.Челябинск, Комсомольский проспект, 29</t>
  </si>
  <si>
    <t>454904, г.Челябинск, ул. Челябинская, 23</t>
  </si>
  <si>
    <t>Открытое акционерное общество "Магнитогорский метизно-калибровочный завод "ММК-МЕТИЗ"</t>
  </si>
  <si>
    <t>Открытое акционерное общество "Радий"</t>
  </si>
  <si>
    <t>Открытое акционерное общество "Южуралзолото Группа Компаний"</t>
  </si>
  <si>
    <t>Ремонтно-строительная фирма "Арэн-Стройцентр" Общество с ограниченной ответственностью</t>
  </si>
  <si>
    <t>366501, Чеченская Республика, Урус-Мартановский р-н, Алхан-Юрт с., Чехова ул., д. 30</t>
  </si>
  <si>
    <t>Федеральное государственное бюджетное учреждение науки Институт программных систем им. А.К. Айламазяна РАН</t>
  </si>
  <si>
    <t>Открытое акционерное общество "Научно-производственное объединение "Сатурн"</t>
  </si>
  <si>
    <t>Федеральное государственное бюджетное образовательное учреждение высшего профессионального образования "Рыбинский государственный авиационный технический университет имени П.А. Соловьева"</t>
  </si>
  <si>
    <t>Список организаций-работодателей в Дальневосточном федеральном округе</t>
  </si>
  <si>
    <t>Список организаций-работодателей в Приволжском федеральном округе</t>
  </si>
  <si>
    <t>Список организаций-работодателей в Северо-Западном федеральном округе</t>
  </si>
  <si>
    <t>610000, г. Киров, Московская ул., 36</t>
  </si>
  <si>
    <t>Образование</t>
  </si>
  <si>
    <t>614065, г.Пермь, шоссе Космонавтов, д. 395</t>
  </si>
  <si>
    <t>Федеральное государственное бюджетное образовательное учреждение высшего профессионального образования "Уфимский государственный нефтяной технический университет"</t>
  </si>
  <si>
    <t>Общество с ограниченной ответственностью "Нефтекамский машиностроительный завод"</t>
  </si>
  <si>
    <t>Государственное бюджетное общеобразовательное учреждение Республиканский инженерный лицей-интернат (ГБОУ РИЛИ)</t>
  </si>
  <si>
    <t>450032, Республика Башкортостан, г.Уфа, ул. Кольцевая д.74</t>
  </si>
  <si>
    <t>Открытое акционерное общество "Рузаевский завод химического машиностроения" (Рузхиммаш)</t>
  </si>
  <si>
    <t>Публичное акционерное общество "Нижнекамскнефтехим"</t>
  </si>
  <si>
    <t>420021, г.Казань, ул.М.Салимжанова, д.1</t>
  </si>
  <si>
    <t>Открытое акционерное общество «Ракетно-Космический Центр - «Прогресс»</t>
  </si>
  <si>
    <t>Открытое акционерное общество "Чепецкий механический завод" (ЧМЗ)</t>
  </si>
  <si>
    <t>427622, Удмуртская респ., г.Глазов, Белова ул. 7</t>
  </si>
  <si>
    <t>Открытое акционерное общество "Элеконд"</t>
  </si>
  <si>
    <t>432072, г.Ульяновск, ул. Карбышева, 14</t>
  </si>
  <si>
    <t>Чувашская республика</t>
  </si>
  <si>
    <t>Закрытое акционерное общество "Чебоксарский электроаппаратный завод" (ЧЭАЗ)</t>
  </si>
  <si>
    <t>Список организаций-работодателей в Северо-Кавказском федеральном округе</t>
  </si>
  <si>
    <t>Список организаций-работодателей в Сибирском федеральном округе</t>
  </si>
  <si>
    <t>Список организаций-работодателей в Уральском федеральном округе</t>
  </si>
  <si>
    <t>Список организаций-работодателей в Южном федеральном округе</t>
  </si>
  <si>
    <t xml:space="preserve">Сфера </t>
  </si>
  <si>
    <t>URL на ресурсе HH</t>
  </si>
  <si>
    <t>Инженерия</t>
  </si>
  <si>
    <t>Наука</t>
  </si>
  <si>
    <t>601125, Владимирская область, Петушинский район, пос.Вольгинский, ул. Академика Бакулова, стр.1</t>
  </si>
  <si>
    <t>Управление с соц.сфере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</si>
  <si>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приборостроения и информатики" (МГУПИ)</t>
  </si>
  <si>
    <t>Медицина</t>
  </si>
  <si>
    <t>федеральное государственное бюджетное образовательное учреждение высшего профессионального образования "Российский университет дружбы народов" (РУДН)</t>
  </si>
  <si>
    <t>Федеральное государственное унитарное предприятие "Научно-производственное предприятие "Гамма"</t>
  </si>
  <si>
    <t>Федеральное государственное бюджетное образовательное учреждение высшего профессионального образования "Российский экономический университет имени Г.В. Плеханова"</t>
  </si>
  <si>
    <t>Федеральное государственное бюджетное образовательное учреждение высшего профессионального образования "МАТИ - Российский государственный технологический университет имени К.Э. Циолковского"</t>
  </si>
  <si>
    <t>Федеральное государственное бюджетное образовательное учреждение высшего профессионального образования "Московский автомобильно-дорожный государственный технический университет (МАДИ)"</t>
  </si>
  <si>
    <t>Общество с ограниченной ответственностью "Глобус Медиа" (ООО "Глобус Медиа")</t>
  </si>
  <si>
    <t>115230, г. Москва, 1-й Нагатинский проезд, дом 10, стр. 1, этаж 12</t>
  </si>
  <si>
    <t>Федеральное государственное бюджетное учреждение науки Институт проблем технологии микроэлектроники и особочистных материалов РАН</t>
  </si>
  <si>
    <t>Акционерное общество "Восток-Сервис-Спецкомплект" (АО "Восток-Сервис-Спецкомплект")</t>
  </si>
  <si>
    <t>142400, Московская область, г. Ногинск, ул. Рабочая, д. 46А, оф. 25А</t>
  </si>
  <si>
    <t>URL организации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</si>
  <si>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</si>
  <si>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308015, г. Белгород, ул. Победы, д.85</t>
  </si>
  <si>
    <t>http://www.bsu.edu.ru/bsu/resource/officialdocs/sections.php?ID=166</t>
  </si>
  <si>
    <t>https://belgorod.hh.ru/employer/1003006</t>
  </si>
  <si>
    <t>http://www.vladmiva.ru/ru/sertif</t>
  </si>
  <si>
    <t>http://lysine31.ru/contacts/</t>
  </si>
  <si>
    <t>https://shebekino.hh.ru/employer/1645760</t>
  </si>
  <si>
    <t>Открытое акционерное общество «Эфирное»</t>
  </si>
  <si>
    <t>http://www.efko.ru/investoram/informatsia-ob-emitentah/188/</t>
  </si>
  <si>
    <t>Акционерное общество "Корпорация "Развитие" (АО "Корпорация "Развитие")</t>
  </si>
  <si>
    <t>Управление в социальной сфере</t>
  </si>
  <si>
    <t>308015, г.Белгород, ул.Победы, д.85, корп.17</t>
  </si>
  <si>
    <t>http://belgorodinvest.ru/contacts/</t>
  </si>
  <si>
    <t>https://belgorod.hh.ru/employer/871524</t>
  </si>
  <si>
    <t>Открытое акционерное общество "Промгражданстрой" (ОАО "Промгражданстрой")</t>
  </si>
  <si>
    <t>309850, Белгородская область, г. Алексеевка, ул. Заводская, д.7</t>
  </si>
  <si>
    <t>http://www.efko.ru/investoram/informatsia-ob-emitentah/185</t>
  </si>
  <si>
    <t>Общество с ограниченной ответственностью "Стройвест" (ООО  "Стройвест")</t>
  </si>
  <si>
    <t>309182, Белгородская область, г. Губкин, промышленная зона Южные Коробки</t>
  </si>
  <si>
    <t>Акционерное общество «Управляющая компания «Брянский машиностроительный завод» (АО «УК «БМЗ»)</t>
  </si>
  <si>
    <t>241015, г. Брянск, ул.Ульянова, дом 26</t>
  </si>
  <si>
    <t>Брянская область</t>
  </si>
  <si>
    <t>http://www.ukbmz.ru/company</t>
  </si>
  <si>
    <t>https://hh.ru/employer/1275861</t>
  </si>
  <si>
    <t>Акционерное общество «Производственное объединение «Бежицкая сталь» (АО «ПО «Бежицкая сталь»)</t>
  </si>
  <si>
    <t>241038, г. Брянск, ул. Сталелитейная, д. 1А</t>
  </si>
  <si>
    <t>http://bstal.ru</t>
  </si>
  <si>
    <t>https://hh.ru/employer/1441182</t>
  </si>
  <si>
    <t>Автономная некоммерческая организация "Брянский учебно-методический центр дополнительного профессионального образования" (АНО "БУМЦ")</t>
  </si>
  <si>
    <t>241006, г.Брянск, ул.Калинина, д.221</t>
  </si>
  <si>
    <t>https://www.anobumc.ru</t>
  </si>
  <si>
    <t>http://www.vlsu.ru/index.php?id=24</t>
  </si>
  <si>
    <t>https://vladimir.hh.ru/employer/1655255</t>
  </si>
  <si>
    <t>http://www.vladbmt.ru/contacts.htm</t>
  </si>
  <si>
    <t>https://vladimir.hh.ru/employer/2551607</t>
  </si>
  <si>
    <t>Федеральное казенное предприятие «Государственный лазерный полигон «Радуга»</t>
  </si>
  <si>
    <t>600910,  г. Радужный, а/я 771</t>
  </si>
  <si>
    <t>http://trassa.org/index.php/upravlenie-personalom/vakansii</t>
  </si>
  <si>
    <t>Сфера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</si>
  <si>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</si>
  <si>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научное учреждение «Федеральный исследовательский центр вирусологии и микробиологии» (ФГБНУ ФИЦВИМ)</t>
  </si>
  <si>
    <t>http://vniivvim.ru/about/</t>
  </si>
  <si>
    <t>Государственное автономное учреждение культуры Владимирской области "Владимирская областная филармония" (ГАУК ВО «Владимирская областная филармония»)</t>
  </si>
  <si>
    <t>600001, г.Владимир, пр-т Ленина, д.1</t>
  </si>
  <si>
    <t>http://www.vladfilarmonia.ru/about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</si>
  <si>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М.В. Ломоносова»</t>
  </si>
  <si>
    <t>163002,г. Архангельск, набережная Северной Двины, д.17</t>
  </si>
  <si>
    <t>Акционерное общество "Конструкторское бюро химавтоматики"</t>
  </si>
  <si>
    <t>http://narfu.ru/university/jobs/annonces/</t>
  </si>
  <si>
    <t>http://www.kbkha.ru/?p=13</t>
  </si>
  <si>
    <t>https://hh.ru/employer/2142115</t>
  </si>
  <si>
    <t>Акционерное общество «Северное производственное объединение «Арктика»</t>
  </si>
  <si>
    <t>164500, г. Северодвинск, Архангельское шоссе, д.34</t>
  </si>
  <si>
    <t>Федеральное государственное бюджетное образовательное учреждение высшего образования «Воронежский государственный университет»</t>
  </si>
  <si>
    <t>394006, г. Воронеж, Университетская площадь, д.1</t>
  </si>
  <si>
    <t>http://www.vsu.ru/russian/contacts/index.html</t>
  </si>
  <si>
    <t>Акционерное общество «Производственное объединение «Северное машиностроительное предприятие»</t>
  </si>
  <si>
    <t>164500, г. Северодвинск, Архангельское шоссе, д.58</t>
  </si>
  <si>
    <t>http://www.vorstu.ru/contact/</t>
  </si>
  <si>
    <t>Акционерное общество «Центр судоремонта «Звездочка»</t>
  </si>
  <si>
    <t>164509, г. Северодвинск, проезд Машиностроителей, д.12</t>
  </si>
  <si>
    <t>https://www.star.ru/Personal/Vakansii</t>
  </si>
  <si>
    <t>Публичное акционерное общество «Воронежское акционерное самолетостроительное общество»</t>
  </si>
  <si>
    <t>394029, г. Воронеж, ул. Циолковского, д.27</t>
  </si>
  <si>
    <t>http://www.vaso.ru/index.php/career/vakansii</t>
  </si>
  <si>
    <t>Акционерное общество «Научно-исследовательское проектно-технологическое бюро «Онега»</t>
  </si>
  <si>
    <t>164509,  г. Северодвинск, проезд Машиностроителей, д.12</t>
  </si>
  <si>
    <t>https://hh.ru/employer/733894</t>
  </si>
  <si>
    <t>Федеральное государственное бюджетное образовательное учреждение высшпего образования "Вологодский государственный университет" (ВоГУ)</t>
  </si>
  <si>
    <t>160000, г. Вологда, ул. Ленина, д.15</t>
  </si>
  <si>
    <t>Вологодская область</t>
  </si>
  <si>
    <t>http://ok.vstu.edu.ru/konkurs-vybory/konkurs-na-zameshchenie-dolzhnostej</t>
  </si>
  <si>
    <t>Общество с ограниченной ответственностью «Воронежсельмаш»</t>
  </si>
  <si>
    <t>394030,  г. Воронеж, ул. 9 Января, д.68, офис 1</t>
  </si>
  <si>
    <t>http://vselmash.ru/newsite/vacansy/#content</t>
  </si>
  <si>
    <t>Публичное акционерное общество "Северсталь" (ПАО "Северсталь")</t>
  </si>
  <si>
    <t>https://voronezh.hh.ru/employer/40951</t>
  </si>
  <si>
    <t>162608, Вологодская область, г.Череповец, ул.Мира, д.30</t>
  </si>
  <si>
    <t>https://www.severstal.com/rus/careers/vacancy/intern_vac/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</si>
  <si>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</si>
  <si>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394036, Воронежская область, г. Воронеж, ул. Студенческая, д.10</t>
  </si>
  <si>
    <t>http://vrngmu.ru/contact/</t>
  </si>
  <si>
    <t>http://turbonasos.ru/ru/?page=102</t>
  </si>
  <si>
    <t>https://hh.ru/employer/6041</t>
  </si>
  <si>
    <t xml:space="preserve">Федеральное государственное бюджетное образовательное учреждение высшего образования "Череповецкий государственный университет" (ФГБОУ ВО "Череповецкий государственный университет")  </t>
  </si>
  <si>
    <t>162600, Вологодская область, г. Череповец, пр-т Луначарского, 6</t>
  </si>
  <si>
    <t>Областное казенное учреждение "Агентство инноваций и развития экономических и социальных проектов"</t>
  </si>
  <si>
    <t>https://www.chsu.ru/</t>
  </si>
  <si>
    <t>394018, г. Воронеж, ул. Куцыгина, д. 17</t>
  </si>
  <si>
    <t>http://www.innoros.ru/about/career</t>
  </si>
  <si>
    <t>https://hh.ru/employer/1397871</t>
  </si>
  <si>
    <t>https://voronezh.hh.ru/employer/631785</t>
  </si>
  <si>
    <t>Федеральное государственное бюджетное учреждение культуры «Государственный академический Мариинский театр»</t>
  </si>
  <si>
    <t>Управление  в социальной сфере</t>
  </si>
  <si>
    <t>190000, г. Санкт-Петербург, Театральная площадь, д.1</t>
  </si>
  <si>
    <t xml:space="preserve">Общество с ограниченной ответственностью "Медицинский центр "Новая Эра" (ООО "Медицинский центр "Новая Эра")	</t>
  </si>
  <si>
    <t>394042, г.Воронеж, ул.Минская, д.83, офис 1</t>
  </si>
  <si>
    <t>https://eranew-med.ru/about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</si>
  <si>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</si>
  <si>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190000, г. Санкт-Петербург, ул. Большая Морская, д.67, лит. А</t>
  </si>
  <si>
    <t>Акционерное Общество «Воронежсинтезкаучук» (АО «Воронежсинтезкаучук»)</t>
  </si>
  <si>
    <t>394014, г.Воронеж, Ленинский проспект, д. 2</t>
  </si>
  <si>
    <t>https://www.sibur.ru/voronejkauchuk</t>
  </si>
  <si>
    <t>адрес другой</t>
  </si>
  <si>
    <t>https://hh.ru/employer/3809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</si>
  <si>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</si>
  <si>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190031, г. Санкт-Петербург, Московский проспект, д.9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</si>
  <si>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</si>
  <si>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 xml:space="preserve">Общество с ограниченной ответственностью "Ваш Стоматолог"  (ООО "Ваш Стоматолог")               </t>
  </si>
  <si>
    <t>394065, г.Воронеж, ул.Олеко Дундича, д.25</t>
  </si>
  <si>
    <t xml:space="preserve">https://www.stomatolog-vrn.ru/
</t>
  </si>
  <si>
    <t>190031, г.Санкт-Петербург, ул.Гражданская, 13-15</t>
  </si>
  <si>
    <t>сайт не работатет</t>
  </si>
  <si>
    <t>Акционерное общество «Адмиралтейские верфи»</t>
  </si>
  <si>
    <t>190121, г. Санкт-Петербург, набережная реки Фонтанки, д.203</t>
  </si>
  <si>
    <t xml:space="preserve">https://voronezh.hh.ru/employer/1500764
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</si>
  <si>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им. И.И. Мечникова» Министерства здравоохранения Российской федерации</t>
  </si>
  <si>
    <t>191015, г. Санкт-Петербург, ул. Кирочная ул., д.41</t>
  </si>
  <si>
    <t>Участники проекта инновационного центра «Сколково»</t>
  </si>
  <si>
    <t>143026, г. Москва, Территория инновационного центра Сколково</t>
  </si>
  <si>
    <t>http://sk.ru/net/participants/vacancies/</t>
  </si>
  <si>
    <t>https://voronezh.hh.ru/employer/921957</t>
  </si>
  <si>
    <t>Федеральное государственное бюджетное учреждение «Российская национальная библиотека»</t>
  </si>
  <si>
    <t>191069, г. Санкт-Петербург, ул. Садовая, д.18</t>
  </si>
  <si>
    <t>Акционерное общество «Объединенная судостроительная корпорация»</t>
  </si>
  <si>
    <t>191119, г. Санкт-Петербург, ул. Марата, д.90</t>
  </si>
  <si>
    <t xml:space="preserve">Общество с ограниченной ответственностью 
«ТЕЛЕМЕД.РУ»
</t>
  </si>
  <si>
    <t>115054, г. Москва, ул. Бахрушина, д. 13</t>
  </si>
  <si>
    <t>http://social.rzd.ru/</t>
  </si>
  <si>
    <t>Акционерное общество «Центральное конструкторское бюро морской техники «Рубин»</t>
  </si>
  <si>
    <t>https://hh.ru/employer/23427</t>
  </si>
  <si>
    <t>http://www.mrz-temp.ru/vakansii.html</t>
  </si>
  <si>
    <t>Публичное акционерное общество «Пролетарский завод»</t>
  </si>
  <si>
    <t>192029, г. Санкт-Петербург, ул. Дудко, д.3</t>
  </si>
  <si>
    <t>https://hh.ru/employer/920289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</si>
  <si>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</si>
  <si>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192102, г. Санкт-Петербург, ул. Бухарестская, д.22</t>
  </si>
  <si>
    <t>117545, г.Москва, Днепропетровский пр., 4а,</t>
  </si>
  <si>
    <t>http://www.sapfir.ru/about/vakansii/</t>
  </si>
  <si>
    <t>https://hh.ru/employer/1088003</t>
  </si>
  <si>
    <t>194021, г. Санкт-Петербург, ул. Политехническая, д.26</t>
  </si>
  <si>
    <t>Федеральное государственное бюджетное учреждение высшего образования и науки «Санкт-Петербургский национальный исследовательский Академический университет Российской академии наук»</t>
  </si>
  <si>
    <t>194021, г. Санкт-Петербург, ул. Хлопина, д.8, корпус 3, лит. А</t>
  </si>
  <si>
    <t>http://www.mikron.ru/career/vacancies/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</si>
  <si>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университет «Высшая школа экономики»</t>
  </si>
  <si>
    <t>101000, г. Москва, ул. Мясницкая, д.20</t>
  </si>
  <si>
    <t>https://www.hse.ru/work</t>
  </si>
  <si>
    <t>Федеральное государственное автономное научное учреждение «Центральный научно-исследовательский и опытно-конструкторский институт робототехники и технической кибернетики»</t>
  </si>
  <si>
    <t>https://hh.ru/employer/80981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</si>
  <si>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</si>
  <si>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194100, г. Санкт-Петербург, ул. Литовская, д.2</t>
  </si>
  <si>
    <t>Публичное акционерное общество «Объединенная авиастроительная корпорация»</t>
  </si>
  <si>
    <t>101000, г. Москва, Уланский переулок, д.22, стр.1</t>
  </si>
  <si>
    <t>http://www.uacrussia.ru/ru/corporation/personnel-policy/vacancies/</t>
  </si>
  <si>
    <t>Акционерное общество "ОДК-Климов"</t>
  </si>
  <si>
    <t>https://hh.ru/employer/17831</t>
  </si>
  <si>
    <t>Закрытое акционерное общество «Светлана-Оптоэлектроника»</t>
  </si>
  <si>
    <t>194156, г. Санкт-Петербург, проспект Энгельса, д.27</t>
  </si>
  <si>
    <t>http://www.1c.ru/rus/firm1c/vacan/</t>
  </si>
  <si>
    <t>https://hh.ru/employer/882</t>
  </si>
  <si>
    <t>105005, г. Москва, ул. 2-я Бауманская, д.5, стр.1</t>
  </si>
  <si>
    <t>http://www.bmstu.ru/mstu/undergraduate/seniors#employment-assistance</t>
  </si>
  <si>
    <t>Публичное акционерное общество «Туполев»</t>
  </si>
  <si>
    <t>105005, г. Москва, Набережная Академика Туполева, д.17</t>
  </si>
  <si>
    <t>http://www.tupolev.ru/vakansii_i_karera/vakansii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</si>
  <si>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</si>
  <si>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195251, г. Санкт-Петербург, ул. Политехническая, д.29</t>
  </si>
  <si>
    <t xml:space="preserve">Акционерное общество «Диаконт»	
</t>
  </si>
  <si>
    <t xml:space="preserve">198517,г. Санкт-Петербург, г. Петергоф, Ропшинское шоссе, д. 4 
</t>
  </si>
  <si>
    <t>https://hh.ru/employer/584327</t>
  </si>
  <si>
    <t xml:space="preserve">Акционерное общество «Всероссийский научно-исследовательский проектно-конструкторский и технологический институт электромашиностроения»	</t>
  </si>
  <si>
    <t>Федеральное государственное унитарное предприятие «Всероссийский научно-исследовательский институт авиационных материалов»</t>
  </si>
  <si>
    <t>http://viam.ru/job</t>
  </si>
  <si>
    <t>Акционерное общество «Санкт-Петербургское морское бюро машиностроения «Малахит»</t>
  </si>
  <si>
    <t>196135, г. Санкт-Петербург, ул. Фрунзе, д.18</t>
  </si>
  <si>
    <t>https://hh.ru/employer/141948</t>
  </si>
  <si>
    <t>Акционерное общество «Объединенная двигателестроительная корпорация»</t>
  </si>
  <si>
    <t>105118, г. Москва, проспект Буденного, д.16</t>
  </si>
  <si>
    <t>http://www.uecrus.com/rus/career/vacancy/</t>
  </si>
  <si>
    <t xml:space="preserve">Акционерное общество «Концерн «Центральный научно-исследовательский институт «Электроприбор»	</t>
  </si>
  <si>
    <t>197046, г. Санкт-Петербург, ул. Малая Посадская, д. 30</t>
  </si>
  <si>
    <t>https://hh.ru/employer/600885</t>
  </si>
  <si>
    <t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</t>
  </si>
  <si>
    <t>197101, г. Санкт-Петербург, Кронверкский проспект, д.49</t>
  </si>
  <si>
    <t>http://www.salut.ru/Section.php?SectionId=12</t>
  </si>
  <si>
    <t>Федеральное государственное бюджетное учреждение «Северо-Западный федеральный медицинский исследовательский центр имени В. А. Алмазова» Министерства здравоохранения Российской Федерации</t>
  </si>
  <si>
    <t>197341, г. Санкт-Петербург, ул. Аккуратова, д.2</t>
  </si>
  <si>
    <t>https://hh.ru/employer/4083</t>
  </si>
  <si>
    <t>Федеральное государственное бюджетное образовательное учреждение высшего образования «Санкт-Петербургская государственная химико-фармацевтическая академия» Министерства здравоохранения Российской Федерации</t>
  </si>
  <si>
    <t>197376, г. Санкт-Петербург, ул. Профессора Попова, д.14, литера А</t>
  </si>
  <si>
    <t>http://www.gz-pulsar.ru/index.php/vakansii</t>
  </si>
  <si>
    <t>https://hh.ru/employer/682637</t>
  </si>
  <si>
    <t>Федеральное государственное бюджетное учреждение «Научно-исследовательский институт гриппа» Министерства здравоохранения Российской Федерации</t>
  </si>
  <si>
    <t>Федеральное государственное бюджетное научное учреждение "Научно-исследовательский институт медицины труда им. академика Н.Ф. Измерова"</t>
  </si>
  <si>
    <t>http://www.niimt.ru/ru/recruiting.html</t>
  </si>
  <si>
    <t>https://hh.ru/employer/1377429</t>
  </si>
  <si>
    <t>http://gturp.spb.ru/</t>
  </si>
  <si>
    <t>Акционерное общество «Научно-производственное объединение «Базальт»</t>
  </si>
  <si>
    <t xml:space="preserve">105318, г. Москва, ул. Вельяминовская, 32
</t>
  </si>
  <si>
    <t>http://bazalt.ru/ru/vakansii/</t>
  </si>
  <si>
    <t>Акционерное общество «Северное проектно-конструкторское бюро»</t>
  </si>
  <si>
    <t>198096, г. Санкт-Петербург, ул. Корабельная, д.6, к.2, литера А</t>
  </si>
  <si>
    <t>https://hh.ru/employer/243942</t>
  </si>
  <si>
    <t>Федеральное государственное бюджетное научно-исследовательское учреждение «Государственный научно-исследовательский институт реставрации»</t>
  </si>
  <si>
    <t xml:space="preserve">107014, г. Москва, ул. Гастелло, д. 44, корпус 1
</t>
  </si>
  <si>
    <t>http://www.gosniir.ru/contacts.aspx</t>
  </si>
  <si>
    <t>198412,  г.Ломоносов, ул. Черникова, 48</t>
  </si>
  <si>
    <t>https://hh.ru/employer/1598184</t>
  </si>
  <si>
    <t>Закрытое акционерное общество «БИОКАД»</t>
  </si>
  <si>
    <t>198515, г. Санкт-Петербург, поселок Стрельна, ул. Связи, д.34, лит. А</t>
  </si>
  <si>
    <t>ОАО "Вятско-полянский машиностроительный завод "Молот"</t>
  </si>
  <si>
    <t>http://wniikp.ru</t>
  </si>
  <si>
    <t>Публичное акционерное общество «Центральное конструкторское бюро «Айсберг»</t>
  </si>
  <si>
    <t>199034, г. Санкт-Петербург, проспект Большой Васильевский остров, д.36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</si>
  <si>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</si>
  <si>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Федеральное государственное образовательное бюджетное учреждение высшего образования "Санкт-Петербургский государственный университет"</t>
  </si>
  <si>
    <t>199034, г. Санкт-Петербург, Университетская набережная, д.7/9</t>
  </si>
  <si>
    <t>Федеральное государственное бюджетное учреждение «Государственный научный центр дерматовенерологии и косметологии» Министерства здравоохранения Российской Федерации"</t>
  </si>
  <si>
    <t>107076, г. Москва, ул. Короленко, д.3, стр.6</t>
  </si>
  <si>
    <t>http://www.cnikvi.ru/content.php?id=1.118</t>
  </si>
  <si>
    <t>Общество с ограниченной ответственностью «Балтийский завод-Судостроение»</t>
  </si>
  <si>
    <t>Федеральное государственное бюджетное образовательное учреждение высшего образования "Кировский государственный медицинский университет" Министерства здравоохранения Российской Федерации (ФГБОУ ВО Кировский ГМУ Минздрава России)</t>
  </si>
  <si>
    <t>199106, г. Санкт-Петербург, ул. Косая линия, д.16, корпус 1, лит.Б</t>
  </si>
  <si>
    <t>610027, г.Киров, ул.К. Маркса, д.112</t>
  </si>
  <si>
    <t>http://www.kirovgma.ru/</t>
  </si>
  <si>
    <t>https://hh.ru/employer/52436</t>
  </si>
  <si>
    <t>Федеральное государственное бюджетное образовательное учреждение высшего образования «Нижегородская государственная медицинская академия» Министерства здравоохранения Российской Федерации</t>
  </si>
  <si>
    <t>603005, Нижегородская область, г. Н. Новгород, площадь Минина и Пожарского, д.10/1</t>
  </si>
  <si>
    <t>Акционерное общество "ВИСТ Групп"</t>
  </si>
  <si>
    <t>http://www.vistgroup.ru/about/vacancy/</t>
  </si>
  <si>
    <t>Акционерное общество "Транзас Технологии" (Транзас)</t>
  </si>
  <si>
    <t>199178, г.Санкт-Петербург,Малый пр. В.О., дом 54 копус 4 литер В</t>
  </si>
  <si>
    <t>http://www.transas.ru/contacts</t>
  </si>
  <si>
    <t>Публичное акционерное общество «Завод «Красное Сормово»</t>
  </si>
  <si>
    <t>603950, г. Нижний Новгород, ул. Баррикад, д.1</t>
  </si>
  <si>
    <t>Филиал акционерного общества «Российская самолетостроительная корпорация «МиГ» -Нижегородский авиастроительный завод «Сокол»</t>
  </si>
  <si>
    <t>603035, г. Нижний Новгород, ул. Чаадаева, д.1</t>
  </si>
  <si>
    <t>http://www.vistgroup.ru/mof/</t>
  </si>
  <si>
    <t>Публичное акционерное общество «Невское проектно-конструкторское бюро»</t>
  </si>
  <si>
    <t>199226, г. Санкт-Петербург, Галерный проезд, д.3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</si>
  <si>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</si>
  <si>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603950,г. Нижний Новгород, проспект Гагарина, д.23</t>
  </si>
  <si>
    <t>Акционерное общество «Концерн «Научно-производственное объединение «Аврора»</t>
  </si>
  <si>
    <t>Акционерное общество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</t>
  </si>
  <si>
    <t>Общество с ограниченной ответственностью «Росинжиниринг Проект»</t>
  </si>
  <si>
    <t>194044, г.Санкт-Петербург, 
ул. Гельсингфорсская, д. 2, лит. А, Бизнес-центр «Гельсингфорсский»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</si>
  <si>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</si>
  <si>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603950, г. Нижний Новгород, ул. Минина, д.24</t>
  </si>
  <si>
    <t>http://www.vniiem.ru/ru/index.php?option=com_content&amp;view=category&amp;id=49&amp;Itemid=67</t>
  </si>
  <si>
    <t>Общество с ограниченной ответственностью «Автомобильный завод «ГАЗ»</t>
  </si>
  <si>
    <t>603004,  г. Нижний Новгород, проспект Ильича, д.5</t>
  </si>
  <si>
    <t>Общество с ограниченной ответственностью "Центр речевых технологий" (ЦРТ)</t>
  </si>
  <si>
    <t>196084, г.Санкт-Петербург, ул.Красуцкого, д.4, литера "А"</t>
  </si>
  <si>
    <t>г. Санкт-Петербург</t>
  </si>
  <si>
    <t>Закрытое акционерное общество "Бюро техники-Проект"</t>
  </si>
  <si>
    <t>196084, г.Санкт-Петербург, ул.Цветочная, д.25, литера Ж</t>
  </si>
  <si>
    <t>http://www.orgkhim.com/work/vakansii</t>
  </si>
  <si>
    <t>http://www.veb.ru/about/contacts/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</si>
  <si>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</si>
  <si>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197758, г. Санкт-Петербург, пос. Песочный, ул.Ленинградская, д.68</t>
  </si>
  <si>
    <t>https://hh.ru/employer/93008</t>
  </si>
  <si>
    <t xml:space="preserve">
Федеральное государственное бюджетное учреждение науки Институт эволюционной физиологии и биохимии имени И. М. Сеченова Российской академии наук (ИЭФБ РАН)</t>
  </si>
  <si>
    <t xml:space="preserve">
194223, г. Санкт-Петербург, пр-т. Тореза, д.44 </t>
  </si>
  <si>
    <t>http://iephb.ru/vakansii/tekushhie-vakansii/</t>
  </si>
  <si>
    <t>https://tel.mirea.ru/</t>
  </si>
  <si>
    <t>https://spb.hh.ru/employer/2059050</t>
  </si>
  <si>
    <t>Акционерное общество "Станкопром"</t>
  </si>
  <si>
    <t>107996, г.Москва, ул.Гиляровского, д.65 стр.1</t>
  </si>
  <si>
    <t>http://www.stankoprom.ru/</t>
  </si>
  <si>
    <t xml:space="preserve">
Федеральное государственное бюджетное учреждение науки Институт цитологии Российской академии наук (ИНЦ РАН)</t>
  </si>
  <si>
    <t xml:space="preserve">
194064, г. Санкт-Петербург, Тихорецкий пр-т, д. 4</t>
  </si>
  <si>
    <t>http://www.cytspb.rssi.ru/</t>
  </si>
  <si>
    <t>https://hh.ru/employer/1322115</t>
  </si>
  <si>
    <t>603137, г. Нижний Новгород, ул. Тропинина, 47</t>
  </si>
  <si>
    <t>Государственная корпорация — Фонд содействия реформированию жилищно-коммунального хозяйства</t>
  </si>
  <si>
    <t>http://fondgkh.ru/o-fonde/kontaktyi/</t>
  </si>
  <si>
    <t>Акционерное общество "Петер-Сервис"</t>
  </si>
  <si>
    <t>191123, г. Санкт-Петербург, ул.Уральская, д.4 литер Б, пом. 19Н</t>
  </si>
  <si>
    <t>http://www.billing.ru/contacts/petersburg</t>
  </si>
  <si>
    <t>https://hh.ru/employer/1801026</t>
  </si>
  <si>
    <t>Акционерное общество "Выксунский металлургический завод"</t>
  </si>
  <si>
    <t>https://hh.ru/employer/6004</t>
  </si>
  <si>
    <t>http://www.transneft.ru/pressroom/contacts/</t>
  </si>
  <si>
    <t xml:space="preserve">Федеральное государственное бюджетное учреждение «Санкт-Петербургский научно-практический центр медико-социальной экспертизы, протезирования и реабилитации инвалидов им. Г.А. Альбрехта» Министерства труда и социальной защиты Российской Федерации </t>
  </si>
  <si>
    <t>195067, г.Санкт-Петербург, ул. Бестужевская, д.50</t>
  </si>
  <si>
    <t>http://www.center-albreht.ru/about_the_center/vakansii/</t>
  </si>
  <si>
    <t xml:space="preserve">Общество с ограниченной ответственностью «Лир» (ООО "Лир")	</t>
  </si>
  <si>
    <t>603004, г.Нижний Новгород, пр. Ленина, ОАО "ГАЗ"</t>
  </si>
  <si>
    <t>https://hh.ru/employer/171129</t>
  </si>
  <si>
    <t>http://lear.com/Site/Contact/Global-Locations.aspx</t>
  </si>
  <si>
    <t>Федеральное государственное бюджетное учреждение дополнительного профессионального образования «Санкт-Петербургский институт усовершенствования врачей-экспертов» Министерства труда и социальной защиты Российской Федерации</t>
  </si>
  <si>
    <t>Федеральное государственное бюджетное учреждение культуры «Всероссийская государственная библиотека иностранной литературы имени М.И.Рудомино»</t>
  </si>
  <si>
    <t xml:space="preserve">109189, г. Москва, ул. Николоямская, д.1
</t>
  </si>
  <si>
    <t>http://spbiuvek.ru/index.php?lng=ru</t>
  </si>
  <si>
    <t>http://www.old.libfl.ru/about/index.php</t>
  </si>
  <si>
    <t>https://hh.ru/employer/670991</t>
  </si>
  <si>
    <t>Акционерное общество "Объединенная компания РУСАЛ - Торговый дом"</t>
  </si>
  <si>
    <t xml:space="preserve">Общество с ограниченной ответственностью «Газпромнефть Научно-Технический Центр» </t>
  </si>
  <si>
    <t>121096, г.Москва, ул.Василисы Кожиной, д.1, этаж 7, помещ.1, ком.72</t>
  </si>
  <si>
    <t>190000, г.Санкт-Петербург, наб. реки Мойки, д.75-79, литер Д</t>
  </si>
  <si>
    <t>http://www.rusal.ru/career/vacancies/</t>
  </si>
  <si>
    <t>http://ntc.gazprom-neft.ru/</t>
  </si>
  <si>
    <t>Публичное акционерное общество «Межрегиональная распределительная сетевая компания Центра и Приволжья» (ПАО «МРСК Центра и Приволжья»)</t>
  </si>
  <si>
    <t>603950, г.Нижний Новгород, ул. Рождественская, д.34</t>
  </si>
  <si>
    <t>http://www.mrsk-cp.ru/</t>
  </si>
  <si>
    <t>https://hh.ru/employer/2897</t>
  </si>
  <si>
    <t>https://hh.ru/employer/181594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</si>
  <si>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</si>
  <si>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191186, г.Санкт-Петербург, ул.Большая Морская, д.18</t>
  </si>
  <si>
    <t>http://sutd.ru/</t>
  </si>
  <si>
    <t>Акционерное общество "РТ-Авто"</t>
  </si>
  <si>
    <t>109240, г.Москва, ул. Высоцкого 2/17 стр.1</t>
  </si>
  <si>
    <t>http://rostec.ru/about/holdings/343</t>
  </si>
  <si>
    <t>Общество с ограниченной ответственностью научно-производственная фирма "Металлимпресс" (ООО НПФ «Металлимпресс»)</t>
  </si>
  <si>
    <t>603005,  г.Нижний Новгород, ул. Варварская, 7, 17</t>
  </si>
  <si>
    <t>Публичное акционерное общество «Ростелеком»</t>
  </si>
  <si>
    <t>http://mimpress.ru/</t>
  </si>
  <si>
    <t>191002, г. Санкт-Петербург, ул. Достоевского, д. 15</t>
  </si>
  <si>
    <t>https://mosoblast.rt.ru</t>
  </si>
  <si>
    <t>Государственная корпорация - Агентство по страхованию вкладов</t>
  </si>
  <si>
    <t>http://www.asv.org.ru/agency/job/</t>
  </si>
  <si>
    <t>https://hh.ru/employer/81813</t>
  </si>
  <si>
    <t>https://hh.ru/employer/2748</t>
  </si>
  <si>
    <t>https://hh.ru/employer/36277</t>
  </si>
  <si>
    <t xml:space="preserve">Общество с ограниченной ответственностью «А+С Транспроект» </t>
  </si>
  <si>
    <t>191014, г.Санкт-Петербург, Саперный пер., д.5А, Лит. Б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</si>
  <si>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(ФГБОУ ВО "НГПУ им.К.Минина, Мининский университет)</t>
  </si>
  <si>
    <t>http://apluss.ru/jobs</t>
  </si>
  <si>
    <t>604950, г.Нижний Новгород, ул.Ульянова, д.1</t>
  </si>
  <si>
    <t>https://mininuniver.ru</t>
  </si>
  <si>
    <t>http://www.ion.ru/index.php/2009-01-12-08-20-40</t>
  </si>
  <si>
    <t xml:space="preserve">Публичное акционерное общество "Федеральный испытательный центр" (ПАО "ФИЦ")	</t>
  </si>
  <si>
    <t>191186, г.Санкт-Петербург, Ленинский проспект, д.153, пом.292-Н, офис 945</t>
  </si>
  <si>
    <t>http://ftc-energo.ru/</t>
  </si>
  <si>
    <t>Федеральное государственное бюджетное образовательное учреждение высшего образования «Нижегородский государственный лингвистический университет им. Н.А. Добролюбова» (НГЛУ)</t>
  </si>
  <si>
    <t>603155, г.Н.Новгород, ул.Минина, д.31а</t>
  </si>
  <si>
    <t>http://www.lunn.ru</t>
  </si>
  <si>
    <t>https://hh.ru/employer/1571225</t>
  </si>
  <si>
    <t>https://hh.ru/employer/2435880</t>
  </si>
  <si>
    <t>Автономная некоммерческая организация по оказанию услуг в области культуры "Художественная галерея "ТОЛК"</t>
  </si>
  <si>
    <t>Федеральное государственное бюджетное научное учреждение "Всероссийский научно-исследовательский технологический институт ремонта и эксплуатации машинно-тракторного парка"</t>
  </si>
  <si>
    <t>Публичное акционерное общество энергетики и электрификации «Ленэнерго» (ПАО «Ленэнерго»)</t>
  </si>
  <si>
    <t>196247, г. Санкт-Петербург, пл. Конституции, д.1</t>
  </si>
  <si>
    <t>http://www.gosniti.ru/contact.html</t>
  </si>
  <si>
    <t>http://lenenergo.ru/about/</t>
  </si>
  <si>
    <t xml:space="preserve">
603001, г.Нижний Новгород, ул. Почаинская, д. 17, литера Ж</t>
  </si>
  <si>
    <t>http://tolkgallery.ru</t>
  </si>
  <si>
    <t>https://hh.ru/employer/203987</t>
  </si>
  <si>
    <t>Федеральное государственное унитарное предприятие «Центральный институт авиационного моторостроения имени П.И. Баранова»</t>
  </si>
  <si>
    <t>http://www.ciam.ru/contacts/</t>
  </si>
  <si>
    <t>Публичное акционерное общество «Межрегиональная распределительная сетевая компания Северо-Запада» (ПАО «МРСК Северо-Запада»)</t>
  </si>
  <si>
    <t>196247, г.Санкт-Петербург, площадь Конституции, д. 3 литер «А», пом.16Н</t>
  </si>
  <si>
    <t>http://www.mrsksevzap.ru/</t>
  </si>
  <si>
    <t>Акционерное Общество «Сибур-Нефтехим»
(АО «Сибур-Нефтехим»)</t>
  </si>
  <si>
    <t>606000, Нижегородская область, г. Дзержинск, Восточная промышленная зона, корпус 390</t>
  </si>
  <si>
    <t>https://hh.ru/employer/210727</t>
  </si>
  <si>
    <t>https://www.sibur.ru/SiburNeftekhim</t>
  </si>
  <si>
    <t>https://spb.hh.ru/employer/142375</t>
  </si>
  <si>
    <t>Акционерное общество «Российская корпорация ракетно-космического приборостроения и информационных систем»</t>
  </si>
  <si>
    <t>http://russianspacesystems.ru/career/vacancy/</t>
  </si>
  <si>
    <t>Общество с ограниченной ответственностью "Институт территориального планирования "Урбаника" (ООО "ИТП "Урбаника")</t>
  </si>
  <si>
    <t>199004, г. Санкт-Петербург, наб. реки Фонтанки, д.108, литер. А, пом. 20Н</t>
  </si>
  <si>
    <t>http://urbanica.spb.ru/about/us/</t>
  </si>
  <si>
    <t>Общество с ограниченной ответственностью «Сибур-Кстово»(ООО «Сибур-Кстово»)</t>
  </si>
  <si>
    <t>607650, Нижегородская область,
Кстовский район, г. Кстово, 
внутригородской район Промышленный,
микрорайон Южный, квартал Сибур-Юг,
проезд 4, дом №2</t>
  </si>
  <si>
    <t>https://www.sibur.ru/SiburKstovo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</si>
  <si>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</si>
  <si>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 xml:space="preserve">111250, г. Москва, ул. Красноказарменная, д.14
</t>
  </si>
  <si>
    <t>http://mpei.ru/AboutUniverse/OficialInfo/vacancy/Pages/default.aspx</t>
  </si>
  <si>
    <t>https://spb.hh.ru/employer/965974</t>
  </si>
  <si>
    <t>https://hh.ru/employer/232855</t>
  </si>
  <si>
    <t>Акционерное общество "Роббо" (АО "Роббо")</t>
  </si>
  <si>
    <t>Общество с ограниченной ответственностью «Биаксплен» (ООО «Биаксплен»)</t>
  </si>
  <si>
    <t>606425, Нижегородская область, 
Балахнинский р-н, пос. Гидроторф, 
ул. Административная, д.17</t>
  </si>
  <si>
    <t>https://www.sibur.ru/biaxplen</t>
  </si>
  <si>
    <t>197022, г.Санкт-Петербург, набережная реки Карповки, д.5</t>
  </si>
  <si>
    <t>Публичное акционерное общество «Объединенные машиностроительные заводы» (Группа Уралмаш-Ижора)</t>
  </si>
  <si>
    <t>http://robbo.ru</t>
  </si>
  <si>
    <t>115035, г. Москва, Овчинниковская набережная, д.20, строение 2</t>
  </si>
  <si>
    <t>http://www.omz.ru/career</t>
  </si>
  <si>
    <t>https://hh.ru/employer/4581</t>
  </si>
  <si>
    <t>Акционерное  общество "Всероссийский научно-исследовательский институт гидротехники  имени  Б.Е.  Веденеева"  (АО "ВНИИГ им. Б.Е. Веденеева")</t>
  </si>
  <si>
    <t xml:space="preserve">195220, г. Санкт-Петербург, ул. Гжатская, д.21 </t>
  </si>
  <si>
    <t xml:space="preserve">http://www.vniig.rushydro.ru	</t>
  </si>
  <si>
    <t>Общество с ограниченной ответственностью "Сетевые экспертные системы" (ООО "Сетевые экспертные системы")</t>
  </si>
  <si>
    <t>603152, Нижегородская область, г. Нижний Новгород, ул. Ларина, 22 1д, пом.26</t>
  </si>
  <si>
    <t>https://www.nxsys.ru/</t>
  </si>
  <si>
    <t>Акционерное общество «Центральное научно-конструкторское бюро»</t>
  </si>
  <si>
    <t>1150540, г. Москва, ул. Зацепа, д.21, стр.2</t>
  </si>
  <si>
    <t>http://cnkb.ru/134</t>
  </si>
  <si>
    <t>https://spb.hh.ru/employer/166030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</si>
  <si>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</si>
  <si>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460000, Оренбургская область, г. Оренбург, ул. Советская, д.6</t>
  </si>
  <si>
    <t>https://hh.ru/employer/1226104</t>
  </si>
  <si>
    <t>Акционерное общество «НАВИС» (АО «НАВИС»)</t>
  </si>
  <si>
    <t>199106, г.Санкт-Петербург, ул.Детская, д.5, лит.А</t>
  </si>
  <si>
    <t>http://www.navis.spb.ru</t>
  </si>
  <si>
    <t xml:space="preserve">Общество с ограниченной ответственностью «Особое Конструкторское Бюро Систем Автоматизированного Проектирования» (ОКБ САПР) 	</t>
  </si>
  <si>
    <t>107023, г. Москва, Барабанный переулок, д. 4, строение 6, комната 5)</t>
  </si>
  <si>
    <t>Пензенский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</si>
  <si>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http://www.okbsapr.ru/contacts.html</t>
  </si>
  <si>
    <t>440060, г. Пенза, ул. Стасова, д.8А</t>
  </si>
  <si>
    <t>Открытое акционерное общество «Октябрьский электровагоноремонтный завод» (ОАО «ОЭВРЗ»)</t>
  </si>
  <si>
    <t>192148, г.Санкт-Петербург, ул. Седова, д.45</t>
  </si>
  <si>
    <t>http://www.oevrz.ru</t>
  </si>
  <si>
    <t>Акционерное общество "Объединенная металлургическая компания"</t>
  </si>
  <si>
    <t>http://www.omk.ru/company/career/</t>
  </si>
  <si>
    <t>Общество с ограниченной ответственностью «ПСС ГРАЙТЕК» (ООО «ПСС ГРАЙТЕК»)</t>
  </si>
  <si>
    <t>191040, г.Санкт-Петербург, Лиговский пр. 56, литер Г</t>
  </si>
  <si>
    <t>https://www.pss.spb.ru</t>
  </si>
  <si>
    <t>https://hh.ru/employer/522</t>
  </si>
  <si>
    <t>https://hh.ru/employer/672574</t>
  </si>
  <si>
    <t>http://www.telecor.ru/about/vacancies/</t>
  </si>
  <si>
    <t>Открытое Акционерное Общество «Пензадизельмаш» (ОАО «Пензадизельмаш»)</t>
  </si>
  <si>
    <t>440034,  г.Пенза, ул. Калинина, д.128 А</t>
  </si>
  <si>
    <t>http://www.pdmz.ru</t>
  </si>
  <si>
    <t>Общество с ограниченной ответственностью «Бонава Санкт-Петербург» (ООО «Бонава Санкт-Петербург»)</t>
  </si>
  <si>
    <t>191025, г. Санкт-Петербург, Невский пр., д.114-116, литера А</t>
  </si>
  <si>
    <t>https://www.bonava.ru/o-kompanii</t>
  </si>
  <si>
    <t>https://hh.ru/employer/1614530</t>
  </si>
  <si>
    <t>Акционерное общество «Ведущий научно-исследовательский институт химической технологии»</t>
  </si>
  <si>
    <t>115409 г. Москва, Каширское шоссе, д.33</t>
  </si>
  <si>
    <t>http://www.vniiht.ru/career</t>
  </si>
  <si>
    <t>https://spb.hh.ru/employer/138327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</si>
  <si>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</si>
  <si>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614990, г. Пермь, ул. Петропавловская, д.26</t>
  </si>
  <si>
    <t>Общество с ограниченной ответственностью «Вайгандт Консалтинг» (ООО «Вайгандт Консалтинг»)</t>
  </si>
  <si>
    <t>191023, г.Санкт-Петербург, Набережная реки Фонтанки, д.13, литер А, 7-Н</t>
  </si>
  <si>
    <t>http://www.weigandt-consulting.com</t>
  </si>
  <si>
    <t>Федеральное государственное автономное образовательное учреждение высшего образования «Национальный исследовательский ядерный университет «МИФИ»</t>
  </si>
  <si>
    <t>115409, г. Москва, Каширское шоссе, д.31</t>
  </si>
  <si>
    <t>https://mephi.ru/graduate/</t>
  </si>
  <si>
    <t>Федеральное государственное бюджетное образовательное учреждение высшего образования «Пермский национальный исследовательский политехнический университет»</t>
  </si>
  <si>
    <t>614990, г. Пермь, Комсомольский проспект, д.29</t>
  </si>
  <si>
    <t>https://hh.ru/employer/84201</t>
  </si>
  <si>
    <t>https://hh.ru/employer/1263188</t>
  </si>
  <si>
    <t>Федеральное государственное бюджетное научное учреждение "Медико-генетический научный центр"</t>
  </si>
  <si>
    <t>Федеральное государственное бюджетное образовательное учреждение высшего образования «Пермский государственный национальный исследовательский университет»</t>
  </si>
  <si>
    <t>614990, г. Пермь, ул. Букирева, д.15</t>
  </si>
  <si>
    <t>http://www.med-gen.ru/about/vakancy/</t>
  </si>
  <si>
    <t xml:space="preserve">Общество с ограниченной ответственностью «Вега» (ООО «Вега») </t>
  </si>
  <si>
    <t>192148, г. Санкт-Петербург, Железнодорожный пр., д.40, лит. А</t>
  </si>
  <si>
    <t>https://www.alkorbiogroup.ru/o_kompanii</t>
  </si>
  <si>
    <t>Акционерное общество «ОДК-Авиадвигатель»</t>
  </si>
  <si>
    <t>614990, г. Пермь, Комсомольский проспект, д.93, корпус 61</t>
  </si>
  <si>
    <t>Акционерное общество «Ордена Трудового Красного Знамени специальный научно-исследовательский и проектный институт СоюзпромНИИпроект»</t>
  </si>
  <si>
    <t>115487, г. Москва, ул. Садовники, д.2</t>
  </si>
  <si>
    <t>http://www.spniip.ru/?page_id=509</t>
  </si>
  <si>
    <t>Федеральное государственное бюджетное учреждение науки Институт геологии и геохронологии докембрия Российской академии наук (ИГГД РАН)</t>
  </si>
  <si>
    <t>199034, г.Санкт-Петербург, набережная Макарова, д.2</t>
  </si>
  <si>
    <t>http://www.ipgg.ru/ru/events/vacancy</t>
  </si>
  <si>
    <t xml:space="preserve">Акционерное общество «ПРОГНОЗ»	</t>
  </si>
  <si>
    <t>614068, Пермский край, г. Пермь, ул. Сергея Данщина, д. 5</t>
  </si>
  <si>
    <t>https://yubilejnyj.hh.ru/employer/1626392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</si>
  <si>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 (СПбГЛТУ)</t>
  </si>
  <si>
    <t>194021, г.Санкт-Петербург, Институтский пер., д. 5, Литер У</t>
  </si>
  <si>
    <t>Федеральное государственное бюджетное учреждение «Эндокринологический научный центр» Министерства здравоохранения Российской Федерации</t>
  </si>
  <si>
    <t xml:space="preserve">117036, г. Москва, ул. Дмитрия Ульянова, д.11
</t>
  </si>
  <si>
    <t>https://www.endocrincentr.ru/vakansii</t>
  </si>
  <si>
    <t xml:space="preserve"> Публичное акционерное общество специального машиностроения и металлургии «Мотовилихинские заводы»</t>
  </si>
  <si>
    <t>http://spbftu.ru/</t>
  </si>
  <si>
    <t>614014,  Пермский край, 
г. Пермь, ул. 1905 года, д. 35, строение 245</t>
  </si>
  <si>
    <t>https://hh.ru/employer/1728526</t>
  </si>
  <si>
    <t>https://spb.superjob.ru/clients/sankt-peterburgskij-gosudarstvennyj-lesotehnicheskij-universitet-imeni-s-m-kirova-3029378.html?tab=vacancies</t>
  </si>
  <si>
    <t>614113, г. Пермь, Гальперина, д.6</t>
  </si>
  <si>
    <t>http://www.rusnano.com/about/vacancy</t>
  </si>
  <si>
    <t>Частное образовательное учреждение дополнительного профессионального образования "Лингвоэксперт"</t>
  </si>
  <si>
    <t>199004, г. Санкт-Петербург, 9 линия В.О., д. 34, литер А, БЦ "Магнус", офис 300</t>
  </si>
  <si>
    <t>https://lingvo-expert.ru/</t>
  </si>
  <si>
    <t>http://isvch.ru/contacts/</t>
  </si>
  <si>
    <t>Публичное акционерное общество «Протон-Пермские моторы»</t>
  </si>
  <si>
    <t>https://hh.ru/employer/733212</t>
  </si>
  <si>
    <t>http://www.rudn.ru/?pagec=2735</t>
  </si>
  <si>
    <t>Акционерное общество «Прибалтийский судостроительный завод «Янтарь»</t>
  </si>
  <si>
    <t>236005,г. Калининград, площадь Гуськова, д.1</t>
  </si>
  <si>
    <t>https://hh.ru/employer/589473</t>
  </si>
  <si>
    <t>Акционерное общество "ОДК-Пермские моторы"</t>
  </si>
  <si>
    <t>614990, г.Пермь, Комсомольский пр., 93 корп.61</t>
  </si>
  <si>
    <t>Федеральное государственное автономное образовательное учреждение высшего образования «Балтийский федеральный университет имени Иммануила Канта»</t>
  </si>
  <si>
    <t>Федеральное государственное бюджетное научное учреждение "Всероссийский научно-исследовательский институт лекарственных и ароматических растений"</t>
  </si>
  <si>
    <t>http://permmotors.com/contact/pmz/</t>
  </si>
  <si>
    <t>236041, г. Калининград, ул. А. Невского, д.14</t>
  </si>
  <si>
    <t>http://vilarnii.ru/contacts/</t>
  </si>
  <si>
    <t>http://www.issras.ru/about/contest.php</t>
  </si>
  <si>
    <t>Акционерное общество "Корпорация развития Калининградской области"</t>
  </si>
  <si>
    <t>236041, г.Калининград, ул.Сержантская, д.19</t>
  </si>
  <si>
    <t>Акционерное общество "ОДК-Стар"</t>
  </si>
  <si>
    <t>http://www.npcap.ru/vakansii.html</t>
  </si>
  <si>
    <t>Общество с ограниченной ответственностью "Балтфармацевтика"</t>
  </si>
  <si>
    <t>238420, г.Багратионовск,ул. Коммунальная, д. 2</t>
  </si>
  <si>
    <t>http://www.ecobaltic.com/contacts</t>
  </si>
  <si>
    <t>Акционерное общество "Чусовский металлургический завод"</t>
  </si>
  <si>
    <t>https://hh.ru/employer/1170429</t>
  </si>
  <si>
    <t>Общество с ограниченной ответственностью "ПермОблПроект"</t>
  </si>
  <si>
    <t>614000, г.Пермь, ул.Монастырская, д.57, этаж 6, офис 600</t>
  </si>
  <si>
    <t>Общество с ограниченной ответственностью "Инфамед К"</t>
  </si>
  <si>
    <t>238420, г. Багратионовск, ул. Коммунальная, д. 12</t>
  </si>
  <si>
    <t>http://www.ecobaltic.com/projects</t>
  </si>
  <si>
    <t>117342, г.Москва, ул.Введенского, 3</t>
  </si>
  <si>
    <t>http://www.polyus.info/company/vacancies/</t>
  </si>
  <si>
    <t xml:space="preserve">Федеральное государственное бюджетное учреждение «Уральский государственный научно-исследовательский институт региональных экологических проблем» </t>
  </si>
  <si>
    <t>614039, г.Пермь, Комсомольский проспект, д.61а</t>
  </si>
  <si>
    <t>http://ecologyperm.ru/</t>
  </si>
  <si>
    <t>https://hh.ru/employer/141264</t>
  </si>
  <si>
    <t xml:space="preserve">Федеральное государственное бюджетное учреждение культуры "Музей Мирового океана" </t>
  </si>
  <si>
    <t>236006, Калининградская область, г. Калининград, набережная Петра Великого, 1</t>
  </si>
  <si>
    <t>Акционерное Общество «Сибур-Химпром»
(АО «Сибур-Химпром»)</t>
  </si>
  <si>
    <t>http://world-ocean.ru/ru/</t>
  </si>
  <si>
    <t>614055, г.Пермь, ул. Промышленная, д. 98</t>
  </si>
  <si>
    <t>https://www.sibur.ru/SiburKhimprom</t>
  </si>
  <si>
    <t>http://www.nppgamma.ru/jobs/</t>
  </si>
  <si>
    <t>https://hh.ru/employer/2470058</t>
  </si>
  <si>
    <t>Акционерное общество «Янтарьэнерго» (АО «Янтарьэнерго»)</t>
  </si>
  <si>
    <t>https://hh.ru/employer/145408</t>
  </si>
  <si>
    <t xml:space="preserve">236022, г.Калининград, 
ул. Театральная, д.34 </t>
  </si>
  <si>
    <t xml:space="preserve">Общество с ограниченной ответственностью  «АвтономныйЭнергоСервис Урал» (ООО "АЭС УРАЛ") </t>
  </si>
  <si>
    <t>614064, г.Пермь, ул. Героев Хасана, д.23</t>
  </si>
  <si>
    <t xml:space="preserve">http://aesural.ru/
</t>
  </si>
  <si>
    <t>http://www.yantarenergo.ru/</t>
  </si>
  <si>
    <t>http://www.genetika.ru/about/vakansii/</t>
  </si>
  <si>
    <t>Муниципальное автономное общеобразовательное учреждение «Средняя общеобразовательная школа  № 77 с углубленным изучением английского языка» г.Перми (МАОУ «СОШ № 77» г.Перми)</t>
  </si>
  <si>
    <t>614010, г.Пермь, ул. Героев Хасана, д.18</t>
  </si>
  <si>
    <t>http://www.xn--77-6kc3bfr2e.xn--p1ai/about/vakansii/</t>
  </si>
  <si>
    <t>http://www.rea.ru/ru/org/managements/Pages/careercentr.aspx</t>
  </si>
  <si>
    <t>Публичное акционерное общество «Выборгский судостроительный завод»</t>
  </si>
  <si>
    <t>188800, Ленинградская область, Выборгский район, г. Выборг, Приморское шоссе, д.2Б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</si>
  <si>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</si>
  <si>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</si>
  <si>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>117997, г. Москва, ул. Академика Опарина, д.4</t>
  </si>
  <si>
    <t>http://www.ncagip.ru/for-experts/vacansies/</t>
  </si>
  <si>
    <t>Акционерное общество "218 Авиационный ремонтный завод"</t>
  </si>
  <si>
    <t>188307, Ленинградская обл., г.Гатчина, ул. Григорина, 7А</t>
  </si>
  <si>
    <t>Федеральное государственное бюджетное образовательное учреждение высшего образования «Уфимский государственный авиационный технический университет»</t>
  </si>
  <si>
    <t>450000, г. Уфа, ул. Карла Маркса, д.12</t>
  </si>
  <si>
    <t>https://hh.ru/employer/534385</t>
  </si>
  <si>
    <t>Закрытое акционерное общество "Интернешнл Пейпер" (ЗАО «Интернешнл Пейпер»)</t>
  </si>
  <si>
    <t>188991, Ленинградская область, Выборгский район, г.Светогорск, ул. Заводская, д.17</t>
  </si>
  <si>
    <t>http://www.internationalpaper.com/ru</t>
  </si>
  <si>
    <t>Федеральное государственное бюджетное образовательное учреждение высшего образования «Российский национальный исследовательский медицинский университет имени Н.И. Пирогова» Министерства здравоохранения Российской Федерации</t>
  </si>
  <si>
    <t>117997, г. Москва, ул. Островитянова, д.1</t>
  </si>
  <si>
    <t>http://rsmu.ru/17301.html</t>
  </si>
  <si>
    <t>Публичное акционерное общество «Уфимское моторостроительное производственное объединение»</t>
  </si>
  <si>
    <t>450039,  г. Уфа, ул. Ферина, д.2</t>
  </si>
  <si>
    <t>https://hh.ru/employer/163092</t>
  </si>
  <si>
    <t>https://hh.ru/employer/644366</t>
  </si>
  <si>
    <t>Общество с ограниченной ответственностью «Портэнерго» (ООО «Портэнерго»)</t>
  </si>
  <si>
    <t xml:space="preserve">Общество с ограниченной ответственностью "Хозрасчетный творческий центр Уфимского авиационного института" (ООО "ХТЦ УАИ")	</t>
  </si>
  <si>
    <t>188472, Ленинградская область, Кингисеппский муниципальный р-н, Усть-Лужское сельское поселение, южный район морского порта Усть-Луга, квартал 4.3, дом 1</t>
  </si>
  <si>
    <t>450008, г.Уфа, ул. Карла Маркса, д.12</t>
  </si>
  <si>
    <t>http://portenergo.com</t>
  </si>
  <si>
    <t>http://www.rosoil.ru</t>
  </si>
  <si>
    <t>http://www.mitp.ru/ru/vacancies.html</t>
  </si>
  <si>
    <t>http://portenergo.com/career/vacancies</t>
  </si>
  <si>
    <t>Федеральное государственное бюджетное учреждение «Национальный научно-практический центр детской гематологии, онкологии и иммунологии имени Дмитрия Рогачева» Министерства здравоохранения Российской Федерации</t>
  </si>
  <si>
    <t>117997, г.Москва, ул. Саморы Машела, д.1</t>
  </si>
  <si>
    <t>http://www.fnkc.ru/web/guest/fnkc/contacts</t>
  </si>
  <si>
    <t>600031, Владимирская  область, г.Владимир, ул. Добросельская, д. 224</t>
  </si>
  <si>
    <t>Филиал АО “РУСАЛ Урал” в Кандалакше “Объединенная компания РУСАЛ Кандалакшский алюминиевый завод” (“РУСАЛ Кандалакша”)</t>
  </si>
  <si>
    <t>184046, Мурманская область, г. Кандалакша, Кандалакшское шоссе, 1</t>
  </si>
  <si>
    <t>http://www.rosatom.ru/career/soiskatelyam/</t>
  </si>
  <si>
    <t xml:space="preserve">
Федеральное государственное бюджетное учреждение науки Полярно-альпийский ботанический сад-институт им. Н. А. Аврорина Кольского научного центра Российской академии наук (ПАБСИ КНЦ РАН)</t>
  </si>
  <si>
    <t>184256, Мурманская область, г. Кировск, ул. Ботанический Сад</t>
  </si>
  <si>
    <t>http://www.pabgi.ru/konkursy-na-zameshchenie-vakantnykh-dolzhnostej.html</t>
  </si>
  <si>
    <t>https://hh.ru/employer/577743</t>
  </si>
  <si>
    <t>Федеральное государственное бюджетное учреждение «Российская государственная библиотека»</t>
  </si>
  <si>
    <t>119019, г. Москва, ул. Воздвиженка, д.3/5</t>
  </si>
  <si>
    <t>http://www.rsl.ru/ru/news/3487</t>
  </si>
  <si>
    <t>Федеральное государственное бюджетное образовательное учреждение высшего образования «Мурманский арктический государственный университет» (ФГБОУ ВО «МАГУ»)</t>
  </si>
  <si>
    <t>183038, г.Мурманск, ул.Капитана Егорова, д.15</t>
  </si>
  <si>
    <t>http://www.masu.edu.ru</t>
  </si>
  <si>
    <t>Публичное акционерное общество "ОДК-Уфимское моторостроительное производственное объединение"</t>
  </si>
  <si>
    <t>https://hh.ru/employer/1407971</t>
  </si>
  <si>
    <t>https://hh.ru/employer/1955596</t>
  </si>
  <si>
    <t>Федеральное государственное бюджетное образовательное учреждение высшего образования «Псковский государственный университет»</t>
  </si>
  <si>
    <t>180000, Псковская область, г. Псков, пл. Ленина, д. 2</t>
  </si>
  <si>
    <t>Федеральное государственное автономное образовательное учреждение высшего образования «Национальный исследовательский технологический университет «МИСИС»</t>
  </si>
  <si>
    <t>119049, г. Москва, Ленинский проспект, д.4</t>
  </si>
  <si>
    <t>http://misis.ru/about-university/struktura-universiteta/upravlenij-i-centry/careercentr/vakansii/pager/133829</t>
  </si>
  <si>
    <t>Акционерное общество "Благовещенский арматурный завод"</t>
  </si>
  <si>
    <t>Акционерное общество "Белорецкий металлургический комбинат"</t>
  </si>
  <si>
    <t>https://hh.ru/employer/135778</t>
  </si>
  <si>
    <t>Филиал Публичного акционерного общества "Акционерная нефтяная компания "Башнефть" "Башнефть - Уфанефтехим"</t>
  </si>
  <si>
    <t>450077, Республика Башкортостан, г. Уфа-45</t>
  </si>
  <si>
    <t>http://www.bashneft.ru/company/contacts/</t>
  </si>
  <si>
    <t>Акционерное общество "РТ-Биотехпром"</t>
  </si>
  <si>
    <t>119071, г.Москва, 2-й Донской пр., 4 стр.1</t>
  </si>
  <si>
    <t>http://rt-biotechprom.ru/?page_id=5</t>
  </si>
  <si>
    <t>https://hh.ru/employer/856701</t>
  </si>
  <si>
    <t>Федеральное государственное бюджетное образовательное учреждение высшего образования «Башкирский государственный университет» (БашГУ)</t>
  </si>
  <si>
    <t>450076, Республика Башкортостан, г.Уфа, ул. Заки Валиди, д.32</t>
  </si>
  <si>
    <t>http://www.bashedu.ru/ru/istoriya-universiteta</t>
  </si>
  <si>
    <t>Федеральное государственное бюджетное образовательное учреждение высшего образования «Петрозаводский государственный университет»</t>
  </si>
  <si>
    <t>185910, Республика Карелия, г. Петрозаводск, проспект Ленина, д. 33</t>
  </si>
  <si>
    <t xml:space="preserve">
Федеральное государственное бюджетное учреждение науки Институт биологии Карельского научного центра Российской академии наук (ИБ КАРНЦ РАН)</t>
  </si>
  <si>
    <t xml:space="preserve">
185000, Республика Карелия, г. Петрозаводск, ул. Пушкинская, д. 11 </t>
  </si>
  <si>
    <t>http://ib.krc.karelia.ru/section.php?plang=r&amp;id=2777</t>
  </si>
  <si>
    <t>http://www.gcras.ru/post.php?i=2</t>
  </si>
  <si>
    <t>https://hh.ru/employer/1413137</t>
  </si>
  <si>
    <t xml:space="preserve">
Федеральное государственное бюджетное учреждение науки Институт леса Карельского научного центра Российской академии наук (ИЛ КАРНЦ РАН)</t>
  </si>
  <si>
    <t>185910, Республика Карелия, г. Петрозаводск, ул. Пушкинская,д.11</t>
  </si>
  <si>
    <t>http://forestry.krc.karelia.ru/contact.php?plang=r</t>
  </si>
  <si>
    <t>https://hh.ru/employer/1796383</t>
  </si>
  <si>
    <t xml:space="preserve">
Общество с ограниченной ответственностью Проектная фирма «Уралтрубопроводстройпроект» </t>
  </si>
  <si>
    <t xml:space="preserve">
450022, Республика Башкортостан, г.Уфа, ул. Менделеева, 21</t>
  </si>
  <si>
    <t>https://utpsp.ru/</t>
  </si>
  <si>
    <t>Акционерное общество "РТ-Химические технологии и композиционные материалы"</t>
  </si>
  <si>
    <t>119435, г.Москва, Б.Саввинский пер., д.11 подъезд 1</t>
  </si>
  <si>
    <t>http://www.rt-chemcomposite.ru/</t>
  </si>
  <si>
    <t>https://hh.ru/employer/772623</t>
  </si>
  <si>
    <t>Карельская региональная общественная организация дополнительного образования «Центр «Инициатива» (КРООДО "Центр "Инициатива")</t>
  </si>
  <si>
    <t>185034, Республика Карелия, г. Петрозаводск, ул. Водников, д. 22, кв. 9</t>
  </si>
  <si>
    <t>http://www.centrinit.ru/about/vakansii/</t>
  </si>
  <si>
    <t xml:space="preserve">
ООО «Нефтекамский машиностроительный завод специальной техники» </t>
  </si>
  <si>
    <t>452680, Республика Башкортостан, г.Нефтекамск,
ул.Магистральная, 19</t>
  </si>
  <si>
    <t>https://nkmzst.ru/</t>
  </si>
  <si>
    <t>https://hh.ru/employer/941763</t>
  </si>
  <si>
    <t xml:space="preserve">Федеральное государственное бюджетное учреждение культуры «Государственный историко-архитектурный и этнографический музей-заповедник «Кижи» </t>
  </si>
  <si>
    <t>185035, Республика Карелия, г.Петрозаводск, площадь Кирова, д.10"а"</t>
  </si>
  <si>
    <t>http://kizhi.karelia.ru/info/en/about/contacts</t>
  </si>
  <si>
    <t>https://hh.ru/employer/2843663</t>
  </si>
  <si>
    <t>http://avicomp.ru/career</t>
  </si>
  <si>
    <t>Акционерное общество "Боксит Тимана"</t>
  </si>
  <si>
    <t>169200, Республика Коми, г.Емва</t>
  </si>
  <si>
    <t>https://hh.ru/employer/689</t>
  </si>
  <si>
    <t xml:space="preserve"> Общество с ограниченной ответственностью СКБ "Станкостроение" (ООО СКБ «Станкостроение»)</t>
  </si>
  <si>
    <t>453130, Республика Башкортостан, г. Стерлитамак, ул. Гоголя, д. 124</t>
  </si>
  <si>
    <t>http://skb-stankostroenie.com/</t>
  </si>
  <si>
    <t>Федеральное государственное бюджетное учреждение науки Федеральный исследовательский центр "Коми научный центр Уральского отделения РАН"</t>
  </si>
  <si>
    <t>167982, г.Сыктывкар, ул. Коммунистическая, 24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</si>
  <si>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</si>
  <si>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119991, г. Москва, Гоголевский бульвар, д.21, строение 1</t>
  </si>
  <si>
    <t>http://rostec.ru/vacancy</t>
  </si>
  <si>
    <t>Федеральное государственное бюджетное образовательное учреждение высшего образования "Башкирский государственный аграрный университет" (Башкирский ГАУ)</t>
  </si>
  <si>
    <t>450001, Республика Башкортостан,  г.Уфа, ул.50-летия Октября, д.34</t>
  </si>
  <si>
    <t>https://www.bsau.ru</t>
  </si>
  <si>
    <t>https://hh.ru/employer/219911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</si>
  <si>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</si>
  <si>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учреждение «Федеральный медицинский исследовательский центр психиатрии и наркологии имени В.П. Сербского» Министерства здравоохранения Российской Федерации</t>
  </si>
  <si>
    <t>167001, Республика Коми, г.Сыктывкар, Октябрьский пр-т, д.55</t>
  </si>
  <si>
    <t>http://serbsky.ru/index.php?option=com_content&amp;view=article&amp;id=208&amp;Itemid=129</t>
  </si>
  <si>
    <t>Государственное бюджетное учреждение культуры и искусства Республики Башкортостан «Башкирский государственный театр оперы и балета» (БГТОиБ)</t>
  </si>
  <si>
    <t>450077, г.Уфа, ул. Ленина, д. 5/1</t>
  </si>
  <si>
    <t>http://www.bashopera.ru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</si>
  <si>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 (УГТУ)</t>
  </si>
  <si>
    <t>169300, Республика Коми, г. Ухта, ул.Первомайская, д.13</t>
  </si>
  <si>
    <t>http://www.ugtu.net/science/konkurs</t>
  </si>
  <si>
    <t>Федеральное государственное образовательное бюджетное учреждение высшего образования «Московский государственный университет им. М.В. Ломоносова»</t>
  </si>
  <si>
    <t>https://hh.ru/employer/3724934</t>
  </si>
  <si>
    <t>119991, г. Москва, Ленинские горы, д.1</t>
  </si>
  <si>
    <t>http://www.msu.ru/work/vacancia.html</t>
  </si>
  <si>
    <t>Общество с ограниченной ответственностью "Башнефть Полюс"</t>
  </si>
  <si>
    <t>166000, Ненецкий автономный округ, г. Нарьян-Мар, ул.Ленина, д.31
Почтовый адрес: г.Уфа, ул.К.Маркса, д.56</t>
  </si>
  <si>
    <t>Ненецкий автономный округ</t>
  </si>
  <si>
    <t>https://hh.ru/employer/2054055</t>
  </si>
  <si>
    <t>Общество с ограниченной ответственностью "Башдизель" (ООО "Башдизель")</t>
  </si>
  <si>
    <t>450001, Республика Башкортостан, г.Уфа, ул. 50-летия Октября, д. 34 литер У, оф. 5</t>
  </si>
  <si>
    <t>http://bashdiesel.ru</t>
  </si>
  <si>
    <t>Федеральное государственное бюджетное образовательное учреждение высшего образования «Российский государственный университет нефти и газа (национальный исследовательский университет) имени 
И. М. Губкина»</t>
  </si>
  <si>
    <t>119991, г. Москва, Ленинский проспект, д.65, корпус 1</t>
  </si>
  <si>
    <t>http://www.gubkin.ru/info/sudents_and_magisters/employment_service/contacts.php</t>
  </si>
  <si>
    <t>https://hh.ru/employer/1575854</t>
  </si>
  <si>
    <t>Акционерное общество «ПОЛИЭФ»
(АО «ПОЛИЭФ»)</t>
  </si>
  <si>
    <t>453434, Республика Башкортостан, г.Благовещенск, ул. Социалистическая, д.71</t>
  </si>
  <si>
    <t>https://www.sibur.ru/polief</t>
  </si>
  <si>
    <t>https://hh.ru/employer/2642916</t>
  </si>
  <si>
    <t>Федеральное государственное автономное образовательное учреждение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</t>
  </si>
  <si>
    <t>119991, г. Москва, ул. Трубецкая, д.8, стр.2</t>
  </si>
  <si>
    <t>http://www.mma.ru/education/sdf/</t>
  </si>
  <si>
    <t>https://hh.ru/employer/1231723</t>
  </si>
  <si>
    <t>http://rilirb.ru</t>
  </si>
  <si>
    <t>Акционерное общество «Объединенная ракетно-космическая корпорация»</t>
  </si>
  <si>
    <t>111024, г.Москва, ул.Авиамоторная, 53 корп.1 эт.2 пом.VII ком.32</t>
  </si>
  <si>
    <t>http://www.rosorkk.ru/kontakty/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</si>
  <si>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 П. Огарёва»</t>
  </si>
  <si>
    <t>https://hh.ru/employer/1534179</t>
  </si>
  <si>
    <t>Акционерное общество "Оптиковолоконные Системы"</t>
  </si>
  <si>
    <t>430006, г.Саранск, ул.Лодыгина, д.13</t>
  </si>
  <si>
    <t>http://www.rusfiber.ru/o-kompanii/</t>
  </si>
  <si>
    <t>http://ilmixgroup.ru/index.php?id=5</t>
  </si>
  <si>
    <t>https://hh.ru/employer/1485167</t>
  </si>
  <si>
    <t>Акционерное общество "НПО "Высокоточные комплексы"</t>
  </si>
  <si>
    <t>119991, г.Москва, Гоголевский бульвар, 21 стр.1</t>
  </si>
  <si>
    <t>http://www.npovk.ru/kontakty.html</t>
  </si>
  <si>
    <t>https://hh.ru/employer/2697473</t>
  </si>
  <si>
    <t>http://www.vega.su/about/vacancy/</t>
  </si>
  <si>
    <t>https://hh.ru/employer/123600</t>
  </si>
  <si>
    <t>Автономная некоммерческая организация высшего образования «Университет Иннополис»</t>
  </si>
  <si>
    <t>420500, Республика Татарстан, район Верхнеуслонский, г. Иннополис, ул. Университетская, д. 1</t>
  </si>
  <si>
    <t>Акционерное общество «Концерн воздушно-космической обороны «Алмаз-Антей»</t>
  </si>
  <si>
    <t>121471, г. Москва, ул. Верейская, д. 41</t>
  </si>
  <si>
    <t>http://www.almaz-antey.ru/about/vacancy/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</si>
  <si>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</si>
  <si>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420012, Республика Татарстан, г. Казань, ул. Бутлерова, д.49</t>
  </si>
  <si>
    <t>Казанская государственная медицинская академия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</si>
  <si>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https://hh.ru/employer/1645903</t>
  </si>
  <si>
    <t>420012, г. Казань, ул. Муштари, д.11</t>
  </si>
  <si>
    <t xml:space="preserve">Филиал Публичного акционерного общества «Туполев» «Казанский авиационный завод 
им. С.П. Горбунова»
</t>
  </si>
  <si>
    <t>http://mati.ru/index.php/kontakty</t>
  </si>
  <si>
    <t>Федеральное казенное предприятие «Государственный научно-исследовательский институт химических продуктов»</t>
  </si>
  <si>
    <t>420033, г. Казань, ул. Светлая, д.1</t>
  </si>
  <si>
    <t>http://www.rm.ru/contacts/</t>
  </si>
  <si>
    <t>Федеральное государственное автономное образовательное учреждение высшего образования «Казанский (Приволжский) федеральный университет»</t>
  </si>
  <si>
    <t>https://hh.ru/employer/41287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</si>
  <si>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</si>
  <si>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учреждение «Федеральный научно-исследовательский центр эпидемиологии и микробиологии имени почетного академика Н.Ф. Гамалеи» Министерства здравоохранения Российской Федерации</t>
  </si>
  <si>
    <t>420111,  г. Казань, ул. Карла Маркса, 
д. 10</t>
  </si>
  <si>
    <t>123098, г. Москва, ул. Гамалеи, д. 18</t>
  </si>
  <si>
    <t>http://www.gamaleya.org/index.php?option=com_content&amp;view=article&amp;id=199&amp;Itemid=44</t>
  </si>
  <si>
    <t>https://www.kai.ru/web/guest/sveden/common</t>
  </si>
  <si>
    <t>http://bochvar.ru/company/kadrovaya-politika/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</si>
  <si>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</si>
  <si>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420015,  г. Казань, Карла Маркса, д.68</t>
  </si>
  <si>
    <t>https://hh.ru/employer/634994</t>
  </si>
  <si>
    <t>Акционерное общество «Р-Фарм»</t>
  </si>
  <si>
    <t>123154, г. Москва, ул. Берзарина, д.19, корпус 1</t>
  </si>
  <si>
    <t>http://r-pharm.com/ru/section/career/</t>
  </si>
  <si>
    <t>Автономная некоммерческая организация "Общеобразовательная организация "Бала-Сити" (АНО "Бала-Сити")</t>
  </si>
  <si>
    <t>Юридический адрес: г.Казань, ул. Амирхана Еники, д.23
Фактический адрес: г.Казань, ул. Абубекира Терегулова, д.18</t>
  </si>
  <si>
    <t>https://www.balacity.ru/</t>
  </si>
  <si>
    <t>https://hh.ru/employer/8121</t>
  </si>
  <si>
    <t>https://hh.ru/employer/1693963</t>
  </si>
  <si>
    <t>Федеральное государственное бюджетное учреждение «Федеральный научный центр трансплантологии и искусственных органов имени академика В.И. Шумакова» Министерства здравоохранения Российской Федерации</t>
  </si>
  <si>
    <t>123182, г. Москва, ул. Щукинская, д.1</t>
  </si>
  <si>
    <t>http://transpl.ru/about_center/vacansies/</t>
  </si>
  <si>
    <t>Публичное акционерное общество "СОЛЛЕРС"</t>
  </si>
  <si>
    <t>Публичное акционерное общество «КАМАЗ»</t>
  </si>
  <si>
    <t>http://www.sollers-auto.com/ru/about/career/</t>
  </si>
  <si>
    <t>423827,  г. Набережные Челны, 
пр. Автозаводский, д.2</t>
  </si>
  <si>
    <t>123557, г.Москва, Электрический пер., д. 1</t>
  </si>
  <si>
    <t>http://www.phazotron.com/vakansii/</t>
  </si>
  <si>
    <t>Общество с ограниченной ответственностью «ТНГ-Групп»</t>
  </si>
  <si>
    <t>423236, г. Бугульма, ул. Климента Ворошилова, д.21</t>
  </si>
  <si>
    <t>https://hh.ru/employer/220102</t>
  </si>
  <si>
    <t>Акционерное общество «Вертолеты России»</t>
  </si>
  <si>
    <t>121357, г. Москва, ул. Верейская, д.29, стр.141</t>
  </si>
  <si>
    <t>http://www.russianhelicopters.aero/ru/about/career/vacancy/</t>
  </si>
  <si>
    <t>https://hh.ru/employer/217944</t>
  </si>
  <si>
    <t>Федеральное государственное бюджетное образовательное учреждение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</si>
  <si>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123995, г. Москва, ул. Баррикадная, д.2/1, стр.2</t>
  </si>
  <si>
    <t>http://www.rmapo.ru/</t>
  </si>
  <si>
    <t>420085, г. Казань, Тэцевская ул., 14,</t>
  </si>
  <si>
    <t>https://hh.ru/employer/1068538</t>
  </si>
  <si>
    <t>420095, г. Казань, ул. Восстания, 100</t>
  </si>
  <si>
    <t>http://www.ntmdt-si.ru/</t>
  </si>
  <si>
    <t>Федеральное государственное автономное образовательное учреждение высшего образования «Национальный исследовательский университет «Московский институт электронной техники»</t>
  </si>
  <si>
    <t>124498, г. Москва, 
г. Зеленоград, площадь Шокина, д.1</t>
  </si>
  <si>
    <t>https://miet.ru/content/s/196</t>
  </si>
  <si>
    <t>https://hh.ru/employer/1889223</t>
  </si>
  <si>
    <t>Акционерное общество "Альметьевский трубный завод"</t>
  </si>
  <si>
    <t>423458, Республика Татарстан, г.Альметьевск, ул. Индустриальная, 35</t>
  </si>
  <si>
    <t>Акционерное общество «Фирма «АйТи». Информационные технологии»</t>
  </si>
  <si>
    <t xml:space="preserve">124498, г. Москва, 
г. Зеленоград, ул. Нет, корпус 456 офис 8 
</t>
  </si>
  <si>
    <t>http://www.it.ru/career/vacancy/moscow/</t>
  </si>
  <si>
    <t>https://hh.ru/employer/2322</t>
  </si>
  <si>
    <t>Акционерное общество “Татэнерго”</t>
  </si>
  <si>
    <t>Акционерное общество «Зеленодольское проектно-конструкторское бюро»</t>
  </si>
  <si>
    <t>422546, Зеленодольский район, г. Зеленодольск, ул. Ленина, д.41А</t>
  </si>
  <si>
    <t>http://milandr.ru/index.php?page=nashi-koordinatu</t>
  </si>
  <si>
    <t>https://hh.ru/employer/849198</t>
  </si>
  <si>
    <t>Некоммерческое партнерство "КАМАЗ-Автоспорт" (НП "КАМАЗ-АС")</t>
  </si>
  <si>
    <t>423800, Республика Татарстан, г.Набережные Челны, Промзона ОАО "КАМАЗ"</t>
  </si>
  <si>
    <t>Общество с ограниченной ответственностью "Диджитал Лоялти Систем"</t>
  </si>
  <si>
    <t>420111, Республика Татарстан, г.Казань, ул. Карла Маркса, д.28, офис 5Б</t>
  </si>
  <si>
    <t>Федеральное государственное бюджетное учреждение культуры "Государственный академический Большой театр России"</t>
  </si>
  <si>
    <t>125009, г. Москва, Театральная площадь, д. 1</t>
  </si>
  <si>
    <t>http://www.bolshoi.ru/about/hist/intro/</t>
  </si>
  <si>
    <t>Муниципальное автономное общеобразовательное учреждение "Лицей-интернат №7" Ново-Савиновского района г. Казани (МАОУ "Лицей-интернат №7")</t>
  </si>
  <si>
    <t>420124, Республика Татарстан, г. Казань, ул. Четаева, 37 А</t>
  </si>
  <si>
    <t>http://xn---7-7kcsbpcgpzb9aye3c.xn--p1ai/</t>
  </si>
  <si>
    <t>https://hh.ru/employer/1412534</t>
  </si>
  <si>
    <t>http://www.i-teco.ru/career/</t>
  </si>
  <si>
    <t>Общество с ограниченной ответственностью «Глобал Дата Консалтинг энд Сервисез»</t>
  </si>
  <si>
    <t>420029, Республика Татарстан, г. Казань, ул. Сибирский тракт, д.34-1</t>
  </si>
  <si>
    <t>http://icl-services.com/contacts/</t>
  </si>
  <si>
    <t>https://hh.ru/employer/115</t>
  </si>
  <si>
    <t>Акционерное общество "АйСиЭл - КПО ВС"</t>
  </si>
  <si>
    <t>http://www.muctr.ru/univsubs/ipr/subs/occupancy/vacancy/</t>
  </si>
  <si>
    <t>420029, Республика Татарстан, г.Казань, ул. Сибирский тракт, д. 34</t>
  </si>
  <si>
    <t>http://www.icl.kazan.ru/contacts/</t>
  </si>
  <si>
    <t>https://hh.ru/employer/171255</t>
  </si>
  <si>
    <t xml:space="preserve">Муниципальное Автономное Общеобразовательное Учреждение «Гимназия-интернат №4» Кировского района г.Казани </t>
  </si>
  <si>
    <t>420102, Республика Татарстан, г. Казань, ул. Галимджана Баруди, 3а</t>
  </si>
  <si>
    <t>http://litsey4.ru/%D0%B3%D0%B8%D0%BC%D0%BD%D0%B0%D0%B7%D0%B8%D1%8F/</t>
  </si>
  <si>
    <t>http://npo-nauka.ru/company/vacancies/</t>
  </si>
  <si>
    <t xml:space="preserve">Общество с ограниченной ответственностью "ХимБурСервис" (ООО "ХимБурСервис")                     </t>
  </si>
  <si>
    <t xml:space="preserve">Инженерия   </t>
  </si>
  <si>
    <t>423230, Республика Татарстан, г. Бугульма, ул. Вацлава Воровского, 63</t>
  </si>
  <si>
    <t>http://himburservis.ru/o_kompanii</t>
  </si>
  <si>
    <t>https://hh.ru/employer/113336</t>
  </si>
  <si>
    <t>Публичное акционерное общество "Таттелеком" (ПАО "Таттелеком")</t>
  </si>
  <si>
    <t>420061, Республика Татарстан, г. Казань, ул.Николая Ершова, д.57</t>
  </si>
  <si>
    <t>Федеральное государственное бюджетное учреждение «Гематологический научный центр» Министерства здравоохранения Российской Федерации</t>
  </si>
  <si>
    <t>http://www.tattelecom.ru/about</t>
  </si>
  <si>
    <t>125167, г. Москва, Новый Зыковский проезд, д.4</t>
  </si>
  <si>
    <t>http://blood.ru/about/vakansii.html</t>
  </si>
  <si>
    <t>https://hh.ru/employer/1360510</t>
  </si>
  <si>
    <t>https://hh.ru/employer/672459</t>
  </si>
  <si>
    <t>Открытое акционерное общество «Авиационный комплекс им. С.В. Ильюшина»</t>
  </si>
  <si>
    <t>125190, г. Москва, Ленинградский проспект, д.45Г</t>
  </si>
  <si>
    <t>http://www.ilyushin.org/socpolicy/jobs/</t>
  </si>
  <si>
    <t>Государственное автономное учреждение здравоохранения "Детская республиканская клиническая больница Министерства здравоохранения Республики Татарстан" (ГАУЗ "ДРКБ МЗ РТ")</t>
  </si>
  <si>
    <t>https://hh.ru/employer/154931</t>
  </si>
  <si>
    <t xml:space="preserve">420138, г.Казань, Оренбургский тракт, д.140
</t>
  </si>
  <si>
    <t>http://www.drkbmzrt.ru</t>
  </si>
  <si>
    <t>http://www2.viniti.ru/viniti-about/contakts</t>
  </si>
  <si>
    <t>Общество с ограниченной ответственностью "ЭНСИМ" (ООО "ЭНСИМ")</t>
  </si>
  <si>
    <t>420107, Республика Татарстан, г.Казань, ул.Петербургская, д.50, к.23, оф.43</t>
  </si>
  <si>
    <t>http://oooeidos.ru</t>
  </si>
  <si>
    <t>Акционерное общество «Лаборатория Касперского»</t>
  </si>
  <si>
    <t>125212, г. Москва, Ленинградское шоссе, д.39А, стр.2</t>
  </si>
  <si>
    <t>http://www.kaspersky.ru/about/career</t>
  </si>
  <si>
    <t>Общество с ограниченной ответственностью "Инфоматика"(ООО "Инфоматика")</t>
  </si>
  <si>
    <t xml:space="preserve">420074, Республика Татарстан, г. Казань, 
ул. Петербургская, д. 52, офис 314
</t>
  </si>
  <si>
    <t>https://hh.ru/employer/1057</t>
  </si>
  <si>
    <t xml:space="preserve">http://www.infomatika.ru      </t>
  </si>
  <si>
    <t>Акционерное общество «Научно-производственный концерн «Технологии машиностроения»</t>
  </si>
  <si>
    <t>125212, г. Москва, Ленинградское шоссе, д.58, стр. 4</t>
  </si>
  <si>
    <t>http://tecmash.ru/karera/pomoshch-v-vybore-professii/</t>
  </si>
  <si>
    <t xml:space="preserve">  https://kazan.hh.ru/employer/913233</t>
  </si>
  <si>
    <t>Акционерное общество «Российская самолетостроительная корпорация «МиГ»</t>
  </si>
  <si>
    <t>125284, г. Москва, 1-й Боткинский проезд, д.7</t>
  </si>
  <si>
    <t>http://www.migavia.ru/index.php/ru/vacansii-personal/vakansii</t>
  </si>
  <si>
    <t xml:space="preserve">Государственное автономное учреждение здравоохранения "Городская поликлиника № 21" г. Казани (ГАУЗ "Городская поликлиника № 21") </t>
  </si>
  <si>
    <t>420139, Республика Татарстан, г. Казань, ул. Рихарда Зорге, д. 103</t>
  </si>
  <si>
    <t>http://www.poliklinika21.ru/job</t>
  </si>
  <si>
    <t>https://hh.ru/employer/9114</t>
  </si>
  <si>
    <t>https://hh.ru/employer/3028826</t>
  </si>
  <si>
    <t>Московский научно-исследовательский онкологический институт имени П.А. Герцена – филиал Федерального государственного бюджетного учреждения «Национальный медицинский исследовательский радиологический центр» Министерства здравоохранения Российской Федерации</t>
  </si>
  <si>
    <t>125284, г.Москва, 2-й Боткинский проезд, д.3</t>
  </si>
  <si>
    <t>http://www.mnioi.ru/about/work/</t>
  </si>
  <si>
    <t>Акционерное общество «Особая экономическая зона промышленно-производственного типа «Алабуга»  (АО «ОЭЗ ППТ «Алабуга»)</t>
  </si>
  <si>
    <t>423600, Республика Татарстан, г. Елабуга, промышленная площадка «Алабуга», ул. Ш-2, корп. 4/1</t>
  </si>
  <si>
    <t>https://alabuga.ru/ru</t>
  </si>
  <si>
    <t>https://hh.ru/employer/1422210</t>
  </si>
  <si>
    <t>https://hh.ru/employer/68587</t>
  </si>
  <si>
    <t>Филиал Публичного акционерного общества «Компания «Сухой» «ОКБ Сухого»</t>
  </si>
  <si>
    <t xml:space="preserve">125284, г. Москва, ул. Поликарпова, д.23А
</t>
  </si>
  <si>
    <t>http://www.sukhoi.org/contacts/db_sukhoi/</t>
  </si>
  <si>
    <t xml:space="preserve">Муниципальное автономное общеобразовательное учреждение «Лицей-интернат №1» г. Альметьевска (МАОУ "Лицей-интернат №1")	</t>
  </si>
  <si>
    <t>423458, Республика Татарстан, г.Альметьевск, ул. Ризы Фахретдина, д.67</t>
  </si>
  <si>
    <t>http://s675267.lpmotortest.com</t>
  </si>
  <si>
    <t>https://hh.ru/employer/515</t>
  </si>
  <si>
    <t>Публичное акционерное общество «Авиационная холдинговая компания «Сухой»</t>
  </si>
  <si>
    <t>https://hh.ru/employer/3046818</t>
  </si>
  <si>
    <t xml:space="preserve">125284, г. Москва, ул. Поликарпова, д.23Б
</t>
  </si>
  <si>
    <t>http://www.sukhoi.org/</t>
  </si>
  <si>
    <t>https://hh.ru/employer/3471</t>
  </si>
  <si>
    <t>Общество с ограниченной ответственностью "Опытно-промышленное предприятие центра по разработке эластомеров" (ООО "ОПП ЦРЭ")</t>
  </si>
  <si>
    <t>420111, Республика Татарстан, г.Казань, ул. Дзержинского, д. 6/2, пом. 6, 9, 17</t>
  </si>
  <si>
    <t>http://ooo-opitno-promishlennoe-predpriyatie-centra-po.promportal.su</t>
  </si>
  <si>
    <t>Акционерное общество «Гражданские самолёты Сухого»</t>
  </si>
  <si>
    <t xml:space="preserve">125284, г. Москва, ул. Поликарпова, д.23Б, 
корп. 2
</t>
  </si>
  <si>
    <t>http://www.sukhoi.org/contacts/rj_sukhoi/</t>
  </si>
  <si>
    <t>https://hh.ru/employer/8060</t>
  </si>
  <si>
    <t>Акционерное общество "Ситроникс Телеком Солюшнс" (АО "СТС")</t>
  </si>
  <si>
    <t>420500, Республика Татарстан, г.Иннополис, Университетская улица, д. 7, пом. 402, эт. 4</t>
  </si>
  <si>
    <t>www.mts.ru</t>
  </si>
  <si>
    <t>Акционерное общество «АэроКомпозит»</t>
  </si>
  <si>
    <t>125284, г. Москва, ул. Поликарпова, д.23Б, корп. 2</t>
  </si>
  <si>
    <t>http://aerocomposit.ru/vakansii/</t>
  </si>
  <si>
    <t>Закрытое акционерное общество "Данафлекс" (ЗАО "Данафлекс")</t>
  </si>
  <si>
    <t>422820, Республика Татарстан, Камско-Устьинский район, р.п. Камское Устье, ул. Карла Маркса, д.56</t>
  </si>
  <si>
    <t>http://www.danaflex.ru</t>
  </si>
  <si>
    <t>https://hh.ru/employer/566700</t>
  </si>
  <si>
    <t>https://kazan.hh.ru/employer/47160</t>
  </si>
  <si>
    <t>Общество с ограниченной ответственностью «ОАК-Закупки»</t>
  </si>
  <si>
    <t>http://uac-gp.ru/contacts/</t>
  </si>
  <si>
    <t>Общество с ограниченной ответственностью «Системы документооборота» (ООО «Системы документооборота»)</t>
  </si>
  <si>
    <t>420061, Республика Татарстан, г.Казань, ул. Космонавтов, 41б</t>
  </si>
  <si>
    <t>https://hh.ru/employer/1550068</t>
  </si>
  <si>
    <t xml:space="preserve">Государственное автономное учреждение здравоохранения Республиканская Клиническая Больница Министерства здравоохранения Республики Татарстан (ГАУЗ Республиканская Клиническая Больница Министерства здравоохранения Республики Татарстан) </t>
  </si>
  <si>
    <t>420064, Республика Татарстан, г. Казань, Оренбургский тракт, 138.</t>
  </si>
  <si>
    <t>http://rkbrt.ru/dlya-spetsialista/vakansii-gauz-rkb-mz-rt/</t>
  </si>
  <si>
    <t>Публичное акционерное общество «Научно-производственная корпорация «Иркут»</t>
  </si>
  <si>
    <t>125315, г. Москва, Ленинградский проспект, д.68</t>
  </si>
  <si>
    <t>http://www.irkut.com/job/</t>
  </si>
  <si>
    <t>https://hh.ru/employer/2917778</t>
  </si>
  <si>
    <t>https://hh.ru/employer/1738</t>
  </si>
  <si>
    <t>Государственное автономное учреждение здравоохранения "Городская Поликлиника №18" Министерства здравоохранения Республики Татарстан (ГАУЗ "Городская Поликлиника №18" Министерства здравоохранения Республики Татарстан)</t>
  </si>
  <si>
    <t>420101, Республика Татарстан, г. Казань, ул. Карбышева, д. 12</t>
  </si>
  <si>
    <t>http://pol18.ru/spetsialistam/item/222-vakansii</t>
  </si>
  <si>
    <t>Федеральное государственное бюджетное научное учреждение «Научно-исследовательский институт фармакологии имени В.В. Закусова"</t>
  </si>
  <si>
    <t>http://www.academpharm.ru/contacts.html</t>
  </si>
  <si>
    <t>Муниципальное автономное общеобразовательное учреждение «Лицей-интернат №2» Московского района г. Казани (МАОУ "Лицей-интернат №2")</t>
  </si>
  <si>
    <t>420095, г.Казань, ул. Шамиля Усманова, д.11</t>
  </si>
  <si>
    <t>http://www.litsey2.ru/ru/</t>
  </si>
  <si>
    <t>http://www.madi.ru/140-otdel-kadrov.html</t>
  </si>
  <si>
    <t>https://hh.ru/employer/2211907</t>
  </si>
  <si>
    <t>https://hh.ru/employer/1643277</t>
  </si>
  <si>
    <t>Федеральное государственное бюджетное образовательное учреждение высшего образования «Самарский государственный медицинский университет» Министерства здравоохранения Российской Федерации</t>
  </si>
  <si>
    <t xml:space="preserve">443099, г. Самара, ул. Чапаевская, д.89
</t>
  </si>
  <si>
    <t>125167, г. Москва, переулок Авиационный, д.5</t>
  </si>
  <si>
    <t>http://www.uac-ic.ru/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</si>
  <si>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</si>
  <si>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443086, г. Самара, Московское шоссе, д.34</t>
  </si>
  <si>
    <t>https://hh.ru/employer/1109450</t>
  </si>
  <si>
    <t>Акционерное общество "Московское машиностроительное предприятие им. В.В. Чернышева"</t>
  </si>
  <si>
    <t>http://www.avia500.ru/</t>
  </si>
  <si>
    <t>https://hh.ru/employer/75884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</si>
  <si>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 (ФГБОУ ВО «СамГТУ» )</t>
  </si>
  <si>
    <t>443100, г. Самара, ул.Молодогвардейская, д. 244</t>
  </si>
  <si>
    <t>Общество с ограниченной ответственностью "Управляющая компания Мечел-Сталь"</t>
  </si>
  <si>
    <t>http://www.mechel.ru/about/pravleniye/ooo_uk_mechel_stal/</t>
  </si>
  <si>
    <t>Открытое акционерное общество «Корпорация развития Самарской области»</t>
  </si>
  <si>
    <t>443006, г. Самара, ул. Молодогвардейская, д.210</t>
  </si>
  <si>
    <t>Общество с ограниченной ответственностью "АКВИЛ" (ООО "АКВИЛ")</t>
  </si>
  <si>
    <t xml:space="preserve">443086, г. Самара, Московское шоссе, д. 34А, 3Б, оф.14 </t>
  </si>
  <si>
    <t>Федеральное государственное бюджетное образовательное учреждение высшего образования «Московский авиационный институт (национальный исследовательский университет)»</t>
  </si>
  <si>
    <t>125993, г. Москва, Волоколамское шоссе, д.4</t>
  </si>
  <si>
    <t>http://www.mai.ru/common/contacts/</t>
  </si>
  <si>
    <t>http://akvil-samara.ru</t>
  </si>
  <si>
    <t>https://hh.ru/employer/1758170</t>
  </si>
  <si>
    <t>Общество с ограниченной ответственностью "Управляющая компания Мечел-Майнинг"</t>
  </si>
  <si>
    <t>http://www.mechel.ru/about/pravleniye/ooo_uk_mechel_mining/</t>
  </si>
  <si>
    <t>Общество с ограниченной ответственностью "Смарт Проект" (ООО "Смарт Проект")</t>
  </si>
  <si>
    <t>443122, г. Самара, ул. Ташкентская, д. 171, корпус А, офис 207</t>
  </si>
  <si>
    <t>Публичное акционерное общество "Мечел"</t>
  </si>
  <si>
    <t>http://www.mechel.ru/social_policy/human_capital/</t>
  </si>
  <si>
    <t>https://hh.ru/employer/2250415</t>
  </si>
  <si>
    <t>https://hh.ru/employer/5416</t>
  </si>
  <si>
    <t>Общество с ограниченной ответственностью "Самарский научно-исследовательский и проектный институт нефтедобычи" (ООО "СамараНИПИнефть")</t>
  </si>
  <si>
    <t>443010,  г. Самара, ул.Вилоновская, д.18</t>
  </si>
  <si>
    <t>https://rospan.rosneft.ru/about/career/item/182315</t>
  </si>
  <si>
    <t>127015, г.Москва, ул. Большая Новодмитровская, 23 стр. 2</t>
  </si>
  <si>
    <t>http://www.acumatica.com/</t>
  </si>
  <si>
    <t>Федеральное казенное предприятие «Самарский завод «Коммунар»</t>
  </si>
  <si>
    <t>443546, Самарская обл., Волжский район, поселок городского типа Петра Дубрава, ул. Коммунаров, д.3</t>
  </si>
  <si>
    <t>https://hh.ru/employer/1055151</t>
  </si>
  <si>
    <t>Общество с ограниченной ответственностью "Брайт Студио"</t>
  </si>
  <si>
    <t xml:space="preserve">445043, Самарская область, г. Тольятти, Южное шоссе, д.161, комната 4 </t>
  </si>
  <si>
    <t>http://brightstudio.ru/contacts/</t>
  </si>
  <si>
    <t>Акционерное общество «Центральный научно-исследовательский институт автоматики и гидравлики»</t>
  </si>
  <si>
    <t>http://cniiag.ru/vacancy/</t>
  </si>
  <si>
    <t>https://togliatti.hh.ru/employer/778912</t>
  </si>
  <si>
    <t>https://hh.ru/employer/1075252</t>
  </si>
  <si>
    <t>Общество с ограниченной ответственностью “Аллайанс Перчесинг Организейшн РУС”</t>
  </si>
  <si>
    <t xml:space="preserve">Общество с ограниченной ответственностью 
«Нанолек»
</t>
  </si>
  <si>
    <t>127055, г. Москва, ул. Бутырский Вал, 68/70, стр.1</t>
  </si>
  <si>
    <t>http://www.nanolek.ru/ru/content/career</t>
  </si>
  <si>
    <t>445000, Самарская область, г.Тольятти, ул. Заставная, д.2</t>
  </si>
  <si>
    <t>https://www.renault.ru</t>
  </si>
  <si>
    <t>https://hh.ru/employer/956196</t>
  </si>
  <si>
    <t>Общество с ограниченной ответственностью "Воип Инжиниринг" (ООО "Воип Инжиниринг")</t>
  </si>
  <si>
    <t>445043, Самарская область, г.Тольятти, Южное шоссе, д. 161, к. 26</t>
  </si>
  <si>
    <t>http://voipengineering.ru</t>
  </si>
  <si>
    <t>Открытое акционерное общество «Радиотехнический институт имени академика А.Л. Минца»</t>
  </si>
  <si>
    <t>127083, г. Москва, ул. 8-го Марта, д.10, строение 1</t>
  </si>
  <si>
    <t>http://www.rti-mints.ru/vakansii/</t>
  </si>
  <si>
    <t>https://hh.ru/employer/58193</t>
  </si>
  <si>
    <t>Общество с ограниченной ответственностью «Сибур Тольятти» (ООО «Сибур Тольятти»)</t>
  </si>
  <si>
    <t>445050, Самарская область, г.Тольятти, ул. Новозаводская, д. 8, а/я №26</t>
  </si>
  <si>
    <t>https://www.sibur.ru/togliatti</t>
  </si>
  <si>
    <t>http://mrcb.ru/about/vakansii/</t>
  </si>
  <si>
    <t>https://hh.ru/employer/499</t>
  </si>
  <si>
    <t>Общество с ограниченной ответственностью «Новые строительные технологии»
(ООО «Новые строительные технологии»)</t>
  </si>
  <si>
    <t>445000, Самарская обл., г.Тольятти, ул.Ботаническая, д.36-а</t>
  </si>
  <si>
    <t>www.nstenergo.ru</t>
  </si>
  <si>
    <t>Общество с ограниченной ответственностью
«Аби Продакшн»</t>
  </si>
  <si>
    <t>127273, г. Москва, ул. Отрадная, д.2Б, строение 6, офис 14</t>
  </si>
  <si>
    <t>https://www.abbyy.com/ru-ru/vacancy/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</si>
  <si>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 И. Разумовского» Министерства здравоохранения Российской Федерации</t>
  </si>
  <si>
    <t>410012, г. Саратов, ул. Большая Казачья, д.112</t>
  </si>
  <si>
    <t>https://hh.ru/employer/301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</si>
  <si>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</si>
  <si>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410026, г. Саратов, ул. Астраханская, д.83</t>
  </si>
  <si>
    <t>Общество с ограниченной ответственностью «Профит Фарм»</t>
  </si>
  <si>
    <t>123154, г. Москва, бульвар генерала Карбышева, д.8, строение 4</t>
  </si>
  <si>
    <t>http://profitpharm.ru/jobs</t>
  </si>
  <si>
    <t xml:space="preserve">Публичное акционерное общество «Межрегиональная распределительная сетевая компания Волги» (ПАО «МРСК Волги»)	</t>
  </si>
  <si>
    <t>410031, г.Саратов, ул. Первомайская, д.42/44</t>
  </si>
  <si>
    <t>http://www.mrsk-volgi.ru/</t>
  </si>
  <si>
    <t>https://hh.ru/employer/1096883</t>
  </si>
  <si>
    <t>Открытое акционерное общество «Транспортное машиностроение» (ОАО «Трансмаш»)</t>
  </si>
  <si>
    <t>413117, Саратовская область, г.Энгельс, ул. Заводская д.1</t>
  </si>
  <si>
    <t>http://www.transmash.com</t>
  </si>
  <si>
    <t>Акционерное общество «Научно-производственное объединение «Лианозовский электромеханический завод»</t>
  </si>
  <si>
    <t>127411, г. Москва, Дмитровское шоссе, д.110</t>
  </si>
  <si>
    <t>http://www.lemz.ru/views/job/vacancy</t>
  </si>
  <si>
    <t>Акционерное общество «Концерн «Калашников»</t>
  </si>
  <si>
    <t>426006, г. Ижевск, проезд им Дерябина, д.3</t>
  </si>
  <si>
    <t>Федеральное государственное бюджетное научное учреждение "Центр экспериментальной эмбриологии и репродуктивных биотехнологий"</t>
  </si>
  <si>
    <t>Удмуртская Республика</t>
  </si>
  <si>
    <t>http://www.ceerb.ru/Kontakti.html</t>
  </si>
  <si>
    <t>Общество с ограниченной ответственностью «ИБС Экспертиза»</t>
  </si>
  <si>
    <t>127434, г. Москва, Дмитровское шоссе, д.9Б</t>
  </si>
  <si>
    <t>http://www.ibs.ru/career/jobs/</t>
  </si>
  <si>
    <t>https://hh.ru/employer/139</t>
  </si>
  <si>
    <t>Акционерное общество «Ижевский радиозавод» (АО "ИРЗ")</t>
  </si>
  <si>
    <t>426034, Удмуртская Республика, г. Ижевск, ул. Базисная, 19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</si>
  <si>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</si>
  <si>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127473, г. Москва, ул. Делегатская, д.20, стр.1</t>
  </si>
  <si>
    <t>http://www.msmsu.ru/</t>
  </si>
  <si>
    <t>127495, г.Москва, Долгопрудненское ш., 3, эт. 5 пом. XII К 21</t>
  </si>
  <si>
    <t>http://www.acronis.com/ru-ru/</t>
  </si>
  <si>
    <t>Акционерное общество "Ижевский механический завод"</t>
  </si>
  <si>
    <t>https://hh.ru/employer/7311</t>
  </si>
  <si>
    <t>http://www.stankin.ru/for-entrants/preparation-for-the-entrance/</t>
  </si>
  <si>
    <t>Публичное акционерное общество "Ижсталь"</t>
  </si>
  <si>
    <t>https://hh.ru/employer/88987</t>
  </si>
  <si>
    <t>Федеральное государственное бюджетное образовательное учреждение высшего образования «Чувашский государственный университет имени И.Н.Ульянова»</t>
  </si>
  <si>
    <t>428015, г.Чебоксары, Московский пр., д.15</t>
  </si>
  <si>
    <t>http://www.chuvsu.ru/index.php/?option=com_content&amp;view=category&amp;layout=blog&amp;id=389&amp;Itemid=592</t>
  </si>
  <si>
    <t>Федеральное государственное бюджетное образовательное учреждение высшего образования «Московский государственный университет путей сообщения Императора Николая II»</t>
  </si>
  <si>
    <t>127994, г. Москва, 
ул. Образцова, д.9, стр.9</t>
  </si>
  <si>
    <t>http://miit.ru/</t>
  </si>
  <si>
    <t>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</t>
  </si>
  <si>
    <t>129337, г. Москва, Ярославское шоссе, д.26</t>
  </si>
  <si>
    <t>http://mgsu.ru/employees/Upravlenie_kadrov/vakansii/</t>
  </si>
  <si>
    <t>Автономная некоммерческая организация "Евразийский Исследовательский Институт Развития Мира" (АНО "ЕИИРМ")</t>
  </si>
  <si>
    <t>426063, г.Ижевск, ул. Ключевой поселок, 37-68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</si>
  <si>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</si>
  <si>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432017,  г. Ульяновск, улица Льва Толстого, д.42</t>
  </si>
  <si>
    <t>https://hh.ru/employer/43815</t>
  </si>
  <si>
    <t>Акционерное общество «Государственный научный центр - Научно-исследовательский институт атомных реакторов»</t>
  </si>
  <si>
    <t>433510, г. Димитровград, Западное шоссе, д.9</t>
  </si>
  <si>
    <t>Федеральное государственное бюджетное научно-исследовательское учреждение «Российский научно-исследовательский институт культурного и природного наследия имени Д. С. Лихачева»</t>
  </si>
  <si>
    <t>119072, г. Москва, Берсеневская набережная, д.18-20-22, строение 3</t>
  </si>
  <si>
    <t>http://www.heritage-institute.ru/</t>
  </si>
  <si>
    <t>https://hh.ru/employer/538987</t>
  </si>
  <si>
    <t>432063, г.Ульяновск, ул. Кузнецова, д. 4б </t>
  </si>
  <si>
    <t>Федеральное государственное бюджетное научное учреждение "Всероссийский научно-исследовательский институт зерна и продуктов его переработки"</t>
  </si>
  <si>
    <t>127434, г.Москва, Дмитровское шоссе, 11</t>
  </si>
  <si>
    <t>http://vniiz.org/vacancy.aspx</t>
  </si>
  <si>
    <t>Акционерное общество «Авиастар-СП»</t>
  </si>
  <si>
    <t>432072, г. Ульяновск, проспект Антонова, д.1</t>
  </si>
  <si>
    <t>https://hh.ru/employer/2337640</t>
  </si>
  <si>
    <t xml:space="preserve"> Общество с ограниченной ответственностью "Сео-поисковая оптимизация" (ООО "Сео-поисковая Оптимизация")</t>
  </si>
  <si>
    <t>432017, г.Ульяновск, ул.Пушкинская, д. 4а, 3 этаж</t>
  </si>
  <si>
    <t>https://seo.ru</t>
  </si>
  <si>
    <t>Федеральное государственное бюджетное научное учреждение "Всероссийский научно-исследовательский институт ветеринарной санитарии, гигиены и экологии"</t>
  </si>
  <si>
    <t>123022, г.Москва, Звенигородское шоссе, 5</t>
  </si>
  <si>
    <t>http://vniivsge.ru/</t>
  </si>
  <si>
    <t>Автономная некоммерческая организация дополнительного образования "Центр кластерного развития Ульяновской области" (АНО ДО "ЦКР")</t>
  </si>
  <si>
    <t>Акционерное общество "Государственный космический научно-производственный центр имени М.В. Хруничева"</t>
  </si>
  <si>
    <t>http://www.khrunichev.ru/main.php?id=35</t>
  </si>
  <si>
    <t>432000, г.Ульяновск, ул.Минаева, д.11, 6 эт.</t>
  </si>
  <si>
    <t>https://hh.ru/employer/137955</t>
  </si>
  <si>
    <t>http://www.cluster73.ru</t>
  </si>
  <si>
    <t>http://www.vnioptush.ru/index.php?option=com_content&amp;view=article&amp;id=72&amp;Itemid=82</t>
  </si>
  <si>
    <t>Автономная некоммерческая организация «Центр развития гражданской авиации» (АНО «ЦРГА»)</t>
  </si>
  <si>
    <t>432072, г.Ульяновск, ул.Марата д.8Б, оф.405</t>
  </si>
  <si>
    <t>https://crga.ru/index.php</t>
  </si>
  <si>
    <t>Образовательная автономная некоммерческая организация высшего образования "Московская высшая школа социальных и экономических наук" (ОАНО "МВШСЭН")</t>
  </si>
  <si>
    <t>119571, г.Москва, проспект Вернадского, д.82</t>
  </si>
  <si>
    <t>http://www.msses.ru/contacts/</t>
  </si>
  <si>
    <t>https://hh.ru/employer/2552555</t>
  </si>
  <si>
    <t>https://hh.ru/employer/81094</t>
  </si>
  <si>
    <t>Акционерное общество "Технодинамика"</t>
  </si>
  <si>
    <t>105318, г.Москва, ул. Большая Татарская, д. 35 стр.5</t>
  </si>
  <si>
    <t>http://www.technodinamika.ru/career/vacancy/</t>
  </si>
  <si>
    <t>https://hh.ru/employer/926876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</si>
  <si>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(Финансовый университет)</t>
  </si>
  <si>
    <t>125993, г.Москва, Ленинградский проспект, д.49</t>
  </si>
  <si>
    <t>http://www.fa.ru/dep/personalc/vacansies/Pages/default.aspx</t>
  </si>
  <si>
    <t>Общество с ограниченной ответственностью "Яндекс"</t>
  </si>
  <si>
    <t>119021, Москва, ул. Льва Толстого, 16</t>
  </si>
  <si>
    <t>https://yandex.ru/jobs/?cities=213</t>
  </si>
  <si>
    <t>https://hh.ru/employer/1740</t>
  </si>
  <si>
    <t>Федеральное государственное бюджетное научное учреждение «Научно-исследовательский институт биомедицинской химии имени В.Н. Ореховича» (ИБМХ)</t>
  </si>
  <si>
    <t>119121, г.Москва, ул.Погодинская, д.10, стр.8</t>
  </si>
  <si>
    <t>http://www.ibmc.msk.ru/ru/contacts</t>
  </si>
  <si>
    <t>https://hh.ru/employer/1160724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</si>
  <si>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 (РАНХиГС)</t>
  </si>
  <si>
    <t>http://www.ranepa.ru/kontakty</t>
  </si>
  <si>
    <t>https://hh.ru/employer/1120964</t>
  </si>
  <si>
    <t>Федеральное государственное бюджетное образовательное учреждение высшего образования "Московский архитектурный институт (Государственная академия)"</t>
  </si>
  <si>
    <t>107031, г.Москва, ул.Рождественка, д.11/4, корп. 1, стр.4</t>
  </si>
  <si>
    <t>http://www.marhi.ru/contacts/</t>
  </si>
  <si>
    <t>Федеральное государственное унитарное предприятие "Центральный ордена Красного Знамени научно-исследовательский автомобильный и автомоторный институт "НАМИ" (ФГУП "НАМИ")</t>
  </si>
  <si>
    <t>125438, г. Москва, ул. Автомоторная, д.2</t>
  </si>
  <si>
    <t>http://nami.ru/vacancies</t>
  </si>
  <si>
    <t>https://hh.ru/employer/173163?customDomain=1</t>
  </si>
  <si>
    <t>Акционерное общество "Фонд развития Дальнего Востока и Байкальского региона"</t>
  </si>
  <si>
    <t>123112, г. Москва, Пресненская наб., д. 10, офис 17</t>
  </si>
  <si>
    <t>http://fondvostok.ru/o-fonde/karera/</t>
  </si>
  <si>
    <t>https://hh.ru/employer/1214789</t>
  </si>
  <si>
    <t>Общество с ограниченной ответственностью "Служба девелопмента"</t>
  </si>
  <si>
    <t>119330, г.Москва, ул.Мосфильмовская, д.35, подвал, помещение №9</t>
  </si>
  <si>
    <t>Федеральное государственное бюджетное учреждение науки Институт динамики геосфер Российской академии наук</t>
  </si>
  <si>
    <t>119334, Москва, Ленинский пр., д.38, корп.1</t>
  </si>
  <si>
    <t>http://idg.chph.ras.ru/ru/watch/aboutinst</t>
  </si>
  <si>
    <t>Общество с ограниченной ответственностью "Нейроботикс"</t>
  </si>
  <si>
    <t>124460, г.Зеленоград, проезд 4922-й, д.4, стр.2</t>
  </si>
  <si>
    <t>http://neurobotics.ru/company/company</t>
  </si>
  <si>
    <t>Общество с ограниченной ответственностью "Образовательные технологии"</t>
  </si>
  <si>
    <t>129085, г.Москва, Звездный бульвар, д.19, стр.1, офис 1201</t>
  </si>
  <si>
    <t>http://www.inlearno.ru/how-it-works</t>
  </si>
  <si>
    <t>Государственное казенное учреждение здравоохранения Московской области «Центр по профилактике и борьбе со СПИДом и инфекционными заболеваниями»</t>
  </si>
  <si>
    <t>129110, г.Москва, ул. Щепкина, д.61/2, корп.8</t>
  </si>
  <si>
    <t>http://hivmo.ru/info/1</t>
  </si>
  <si>
    <t>Некоммерческая организация благотворительный фонд "Искусство, наука и спорт"</t>
  </si>
  <si>
    <t>121609, г.Москва, Рублевское шоссе, д.28</t>
  </si>
  <si>
    <t>http://www.artscienceandsport.com/</t>
  </si>
  <si>
    <t>Федеральное государственное унитарное предприятие «Московский эндокринный завод»</t>
  </si>
  <si>
    <t>109052, г.Москва, ул. Новохохловская, д.25</t>
  </si>
  <si>
    <t>http://endopharm.ru/career</t>
  </si>
  <si>
    <t>https://hh.ru/employer/1160155</t>
  </si>
  <si>
    <t>Федеральное государственное бюджетное учреждение «Национальный исследовательский центр «Курчатовский институт»</t>
  </si>
  <si>
    <t>123182, г. Москва, пл. Академика Курчатова, д.1</t>
  </si>
  <si>
    <t>http://www.nrcki.ru/</t>
  </si>
  <si>
    <t>https://hh.ru/employer/6237</t>
  </si>
  <si>
    <t>Федеральное государственное бюджетное образовательное учреждение высшего образования "Московский государственный психолого-педагогический университет" (Центр нейро-когнитивных исследований)</t>
  </si>
  <si>
    <t>127051, г. Москва, ул.Сретенка, д. 29</t>
  </si>
  <si>
    <t>http://mgppu.ru/nav/structure/11</t>
  </si>
  <si>
    <t>Федеральное государственное автономное образовательное учреждение высшего образования «Московский физико-технический институт (государственный университет)»</t>
  </si>
  <si>
    <t>117303, г. Москва, ул. Керченская, д1А, строение 1</t>
  </si>
  <si>
    <t>https://mipt.ru/about/departments/ck/vacancy/</t>
  </si>
  <si>
    <t>https://hh.ru/employer/1008541</t>
  </si>
  <si>
    <t>Акционерное общество "Сбербанк - Технологии" (АО "СберТех")</t>
  </si>
  <si>
    <t>117105, г.Москва, Новоданиловская набережная, д.10</t>
  </si>
  <si>
    <t>http://sk.ru/net/1120206/</t>
  </si>
  <si>
    <t>https://hh.ru/employer/906557</t>
  </si>
  <si>
    <t>ФГБУК Государственный музей изобразительных искусств имени А.С. Пушкина (ГМИИ  им.А.С. Пушкина)</t>
  </si>
  <si>
    <t>119019, Москва, ул.Волхонка,12</t>
  </si>
  <si>
    <t>http://www.arts-museum.ru/museum/vacancies/index.php</t>
  </si>
  <si>
    <t>Федеральное государственное бюджетное учреждение «Федеральный институт промышленной собственности» (ФГБУ ФИПС)</t>
  </si>
  <si>
    <t>125993, Москва, Бережковская набережная,д. 30, к. 1</t>
  </si>
  <si>
    <t>http://www1.fips.ru/wps/wcm/connect/content_ru/ru/about/inf_podrazd/</t>
  </si>
  <si>
    <t>https://m.hh.ru/employer/2732321</t>
  </si>
  <si>
    <t>Общество с ограниченной ответственностью "АБРАДОКС" (ООО «АБРАДОКС»)</t>
  </si>
  <si>
    <t>127081, г. Москва, ул.Чермянская, д. 3, стр.2, пом.3</t>
  </si>
  <si>
    <t>http://www.abradox.ru/AnaRabotuVabradox/</t>
  </si>
  <si>
    <t>https://m.hh.ru/employer/1636228</t>
  </si>
  <si>
    <t>Общество с ограниченной ответственностью "Вэб инжиниринг" (ООО «ВЭБ Инжиниринг»)</t>
  </si>
  <si>
    <t>107996, г.Москва, пр. Академика Сахарова, д. 9</t>
  </si>
  <si>
    <t>http://vebeng.ru/index.php?r=site/page&amp;view=vacancy</t>
  </si>
  <si>
    <t>https://m.hh.ru/employer/660924</t>
  </si>
  <si>
    <t>Общество с ограниченной ответственностью "Майкромайн Рус" (ООО "Майкромайн Рус")</t>
  </si>
  <si>
    <t>105318, г. Москва, Семёновская площадь, 1А</t>
  </si>
  <si>
    <t>http://www.micromine.ru/contact/</t>
  </si>
  <si>
    <t>https://hh.ru/employer/1227000</t>
  </si>
  <si>
    <t>Автономная некоммерческая организация «Дирекция Московского транспортного узла» (АНО "ДМТУ")</t>
  </si>
  <si>
    <t>109074, г. Москва, Славянская площадь, д. 2/5/4 строение 3, Административное здание "Дом металлургов", 3 этаж</t>
  </si>
  <si>
    <t>http://anomtu.ru/</t>
  </si>
  <si>
    <t>Некоммерческая организация негосударственное образовательное учреждение "Физтехшкола"(НОУ "Физтехшкола")</t>
  </si>
  <si>
    <t>117292, г. Москва, ул. Профсоюзная, д.26/41</t>
  </si>
  <si>
    <t>http://job.unium.ru/</t>
  </si>
  <si>
    <t>Региональный общественный благотворительный фонд "Таганский детский фонд" (ТДФ)</t>
  </si>
  <si>
    <t>109147,г. Москва, Большой Рогожский пер.,д.10, к.2</t>
  </si>
  <si>
    <t>http://www.charity-tcf.ru/ru/</t>
  </si>
  <si>
    <t>Акционерное общество «Сибирская угольная энергетическая компания»</t>
  </si>
  <si>
    <t>115054, г.Москва, ул. Дубининская, д. 53, стр. 7</t>
  </si>
  <si>
    <t>http://www.suek.ru/about-us/</t>
  </si>
  <si>
    <t>https://hh.ru/employer/568</t>
  </si>
  <si>
    <t>Общество с ограниченной ответственностью «Сибирский научно-исследовательский институт углеобогащения»</t>
  </si>
  <si>
    <t>115054, г.Москва, ул. Дубининская, д. 53, стр. 6, 1 К-ТЫ 9Т 9У 9С 9О 9М 9Ц Ч-ТЬ П. 9Н</t>
  </si>
  <si>
    <t>http://test.sibniicoal.ru/</t>
  </si>
  <si>
    <t>Акционерное общество "Российская венчурная компания"</t>
  </si>
  <si>
    <t>109028, г. Москва, территория Сколково инновационного центра, ул. Нобеля, 1</t>
  </si>
  <si>
    <t>http://www.rvc.ru/</t>
  </si>
  <si>
    <t>https://hh.ru/employer/1199952</t>
  </si>
  <si>
    <t>Федеральное государственное автономное учреждение «Российский фонд технологического развития»</t>
  </si>
  <si>
    <t>105062, г. Москва,  Лялин переулок, д. 6, стр. 1</t>
  </si>
  <si>
    <t>http://frprf.ru/</t>
  </si>
  <si>
    <t>https://hh.ru/employer/1706575</t>
  </si>
  <si>
    <t>Открытое акционерное общество Институт "Прикладной биохимии и машиностроения"</t>
  </si>
  <si>
    <t>127299, г. Москва, ул. Клары Цеткин, д.4</t>
  </si>
  <si>
    <t>http://www.bioplaneta.ru/</t>
  </si>
  <si>
    <t>Общество с ограниченной ответственностью "МультиСкан"</t>
  </si>
  <si>
    <t xml:space="preserve">108811, г. Москва, 
22-й километр Киевского шоссе (п.Московский), домовл.4, стр.1
</t>
  </si>
  <si>
    <t>http://www.multi-scan.ru/index.php/development</t>
  </si>
  <si>
    <t>Общество с ограниченной ответственностью "Терадата"</t>
  </si>
  <si>
    <t>105005, г.Москва, пер. Денисовский, д. 26</t>
  </si>
  <si>
    <t>http://www.teradata.ru/contact-us/Russia</t>
  </si>
  <si>
    <t>https://hh.ru/employer/196122</t>
  </si>
  <si>
    <t>Общество с ограниченной ответственностью  "Девелоперские решения Недвижимость"</t>
  </si>
  <si>
    <t>125167, г. Москва, Ленинградский проспект, д. 37а , корп.4</t>
  </si>
  <si>
    <t>Общество с ограниченной ответственностью "Лингуалео"</t>
  </si>
  <si>
    <t>143026, г.Москва, тер. Сколково инновационного центра, ул. Нобеля, д. 7</t>
  </si>
  <si>
    <t>http://lingualeo.com/ru</t>
  </si>
  <si>
    <t>https://hh.ru/employer/998130</t>
  </si>
  <si>
    <t>Акционерное общество "Азимут"</t>
  </si>
  <si>
    <t>125167, г.Москва, Нарышкинская аллея, д.5, стр.2</t>
  </si>
  <si>
    <t>http://azimut.ru/</t>
  </si>
  <si>
    <t>https://hh.ru/employer/1423784</t>
  </si>
  <si>
    <t>Общество с ограниченной ответственностью "Т8"</t>
  </si>
  <si>
    <t>107076, г.Москва, ул.Краснобогатырская, д.44, стр.1</t>
  </si>
  <si>
    <t>http://t8.ru/?page_id=6647</t>
  </si>
  <si>
    <t>https://hh.ru/employer/575393</t>
  </si>
  <si>
    <t>Общество с ограниченной ответственностью "Код Безопасности"</t>
  </si>
  <si>
    <t>129075, г.Москва, Мурманский проезд, д.14, корп.1</t>
  </si>
  <si>
    <t>https://www.securitycode.ru/</t>
  </si>
  <si>
    <t>https://hh.ru/employer/2562304</t>
  </si>
  <si>
    <t>Общество с ограниченной ответственностью "Шэффлер Руссланд"</t>
  </si>
  <si>
    <t xml:space="preserve">115184, г.Москва, 1-й Казачий переулок, 
д. 5/2, стр.1
</t>
  </si>
  <si>
    <t>http://www.schaeffler.ru/content.schaeffler.ru/ru/index.jsp</t>
  </si>
  <si>
    <t>https://hh.ru/employer/1263783</t>
  </si>
  <si>
    <t xml:space="preserve">Общество с ограниченной ответственностью "Центр морских исследований МГУ имени М.В. Ломоносова" </t>
  </si>
  <si>
    <t>119992, г.Москва, ул. Ленинские Горы, вл.1, стр.77, Научный парк МГУ, оф.104</t>
  </si>
  <si>
    <t>http://www.marine-rc.ru/o-kompanii/</t>
  </si>
  <si>
    <t>https://hh.ru/employer/3029699</t>
  </si>
  <si>
    <t xml:space="preserve">Общество с ограниченной ответственностью "КБ Стрелка" </t>
  </si>
  <si>
    <t>119072, г.Москва, Берсеневская набережная, д.14, стр.5А</t>
  </si>
  <si>
    <t>http://strelka-kb.com/</t>
  </si>
  <si>
    <t>https://hh.ru/employer/1292067</t>
  </si>
  <si>
    <t>Федеральное государственное бюджетное образовательное учреждение высшего образования "Московский государственный машиностроительный университет (МАМИ)"</t>
  </si>
  <si>
    <t>107023, г. Москва, ул. Семёновская Б., д. 38</t>
  </si>
  <si>
    <t>http://mospolytech.ru/</t>
  </si>
  <si>
    <t>https://hh.ru/employer/1118324</t>
  </si>
  <si>
    <t>Федеральное государственное бюджетное учреждение "Федеральное бюро медико-социальной экспертизы" Министерства труда и социальной защиты Российской Федерации</t>
  </si>
  <si>
    <t>http://fbmse.ru/vakansii</t>
  </si>
  <si>
    <t xml:space="preserve">Общество с ограниченной ответственностью "ЦентрТехФорм" </t>
  </si>
  <si>
    <t>127282, г.Москва, Чермянский проезд, д.7, стр.1</t>
  </si>
  <si>
    <t>http://ctf-russia.ru/about/</t>
  </si>
  <si>
    <t>https://hh.ru/employer/1467946</t>
  </si>
  <si>
    <t xml:space="preserve">Общество с ограниченной ответственностью "УНИВЕРСАЛЬНАЯ ФИНАНСОВАЯ СИСТЕМА" </t>
  </si>
  <si>
    <t>119019, г.Москва, ул. Новый Арбат, д.21</t>
  </si>
  <si>
    <t>https://www.ufs-online.ru/</t>
  </si>
  <si>
    <t>https://hh.ru/employer/51162</t>
  </si>
  <si>
    <t>Федеральное государственное бюджетное учреждение "Всероссийский научно-исследовательский институт охраны окружающей среды"</t>
  </si>
  <si>
    <t>117042, г.Москва, км. Мкад 36-Й, влд. 1 стр. 5</t>
  </si>
  <si>
    <t>http://www.vniiecology.ru/index.php/institut/vnii-ekologiya/istoriya-instituta</t>
  </si>
  <si>
    <t xml:space="preserve">Федеральное государственное унитарное предприятие «Научно-производственное объединение «Техномаш» </t>
  </si>
  <si>
    <t>127018, г. Москва, Марьиной Рощи 3-й проезд, д.40</t>
  </si>
  <si>
    <t>http://www.tmnpo.ru/</t>
  </si>
  <si>
    <t xml:space="preserve">Акционерное общество «ПСН» </t>
  </si>
  <si>
    <t>115114,г. Москва, Дербеневская набержная, д. 7, стр. 10</t>
  </si>
  <si>
    <t>https://www.psngroup.ru/about/</t>
  </si>
  <si>
    <t>https://hh.ru/employer/3476</t>
  </si>
  <si>
    <t xml:space="preserve">Общество с ограниченной ответственностью «Научно-исследовательский институт трубопроводного транспорта» </t>
  </si>
  <si>
    <t>117186, г.Москва, Севастопольский проспект, д.47А</t>
  </si>
  <si>
    <t>http://niitn.transneft.ru/about</t>
  </si>
  <si>
    <t xml:space="preserve">Федеральное государственное автономное образовательное учреждение высшего образования «Московский государственный институт международных отношений (университет) Министерства иностранных дел Российской Федерации» </t>
  </si>
  <si>
    <t>119454, г.Москва, проспект Вернадского, д.76</t>
  </si>
  <si>
    <t>https://mgimo.ru/</t>
  </si>
  <si>
    <t>https://hh.ru/employer/121503</t>
  </si>
  <si>
    <t>Федеральное государственное бюджетное учреждение культуры "Всероссийский музей декоративно-прикладного и народного искусства" (ВМДПНИ)</t>
  </si>
  <si>
    <t>127473, г. Москва, ул. Делегатская, д.3</t>
  </si>
  <si>
    <t>http://www.vmdpni.ru/</t>
  </si>
  <si>
    <t>https://hh.ru/employer/1304522</t>
  </si>
  <si>
    <t>Федеральное государственное бюджетное учреждение культуры "Государственный исторический музей" (Исторический музей)</t>
  </si>
  <si>
    <t>109012, г. Москва, Красная площадь, д.1</t>
  </si>
  <si>
    <t>http://www.shm.ru/</t>
  </si>
  <si>
    <t>Федеральное государственное бюджетное учреждение культуры "Государственный музей искусства народов Востока" (Государственный музей Востока)</t>
  </si>
  <si>
    <t>119019, г. Москва, Никитский бульвар, д.12А</t>
  </si>
  <si>
    <t>http://www.orientmuseum.ru/</t>
  </si>
  <si>
    <t>https://hh.ru/employer/2686098</t>
  </si>
  <si>
    <t>Федеральное государственное бюджетное учреждение культуры "Государственный центральный театральный музей имени А.А. Бахрушина" (Театральный музей им. А.А. Бахрушина)</t>
  </si>
  <si>
    <t>115054, г. Москва, ул. Бахрушина, д.31/12</t>
  </si>
  <si>
    <t>http://www.gctm.ru/</t>
  </si>
  <si>
    <t>Федеральное государственное бюджетное учреждение культуры "Российский национальный музей музыки"</t>
  </si>
  <si>
    <t>125047, Москва, ул. Фадеева, д.4</t>
  </si>
  <si>
    <t>http://glinka.museum/</t>
  </si>
  <si>
    <t xml:space="preserve">Федеральное государственное бюджетное учреждение культуры «Государственный музейно-выставочный центр «РОСИЗО» 
</t>
  </si>
  <si>
    <t xml:space="preserve">109387, г. Москва, Люблинская ул., д. 48, стр. 1 </t>
  </si>
  <si>
    <t>http://www.rosizo.ru/</t>
  </si>
  <si>
    <t>https://hh.ru/employer/1422987</t>
  </si>
  <si>
    <t xml:space="preserve">Федеральное государственное бюджетное учреждение культуры «Центральный музей Великой Отечественной войны 1941-1945 гг.» </t>
  </si>
  <si>
    <t>121170, г. Москва, ул. Братьев Фонченко, д.10</t>
  </si>
  <si>
    <t>http://victorymuseum.ru/</t>
  </si>
  <si>
    <t>https://hh.ru/employer/2874713</t>
  </si>
  <si>
    <t xml:space="preserve">Федеральное государственное бюджетное учреждение "Всероссийский научно-исследовательский институт труда" Министерства труда и социальной защиты Российской Федерации </t>
  </si>
  <si>
    <t>105043, г.Москва, ул. 4-я Парковая, д.29</t>
  </si>
  <si>
    <t>http://www.vcot.info/</t>
  </si>
  <si>
    <t>Общество с ограниченной ответственностью "МетроТрансМост"</t>
  </si>
  <si>
    <t xml:space="preserve">Инженерия </t>
  </si>
  <si>
    <t>117246, г. Москва, Научный проезд, д.19, помещ. 26</t>
  </si>
  <si>
    <t>http://mtmost.ru/main/</t>
  </si>
  <si>
    <t>Федеральное государственное автономное учреждение «Национальный медицинский исследовательский центр здоровья детей» Министерства здравоохранения Российской Федерации</t>
  </si>
  <si>
    <t xml:space="preserve">Медицина </t>
  </si>
  <si>
    <t>119991, г. Москва, Ломоносовский проспект, д.2, стр.1</t>
  </si>
  <si>
    <t>http://www.nczd.ru/node/1</t>
  </si>
  <si>
    <t xml:space="preserve">Общество с ограниченной ответственностью «АйЭнДи Аркитектс» (ООО «АйЭнДи Аркитектс»)	</t>
  </si>
  <si>
    <t xml:space="preserve">105120, г. Москва, ул. Нижняя Сыромятническая, д. 10, стр. 2, ком.2
</t>
  </si>
  <si>
    <t>http://www.indarchitects.ru/</t>
  </si>
  <si>
    <t>https://hh.ru/employer/857881</t>
  </si>
  <si>
    <t xml:space="preserve">Акционерное общество "Гипроздрав"- научно-проектный центр по объектам здравоохранения и отдыха" (АО "Гипроздрав")	</t>
  </si>
  <si>
    <t>107392, г. Москва, ул. Просторная, д.7</t>
  </si>
  <si>
    <t>http://giprozdraw.ru/index.php?menu=1</t>
  </si>
  <si>
    <t>https://hh.ru/employer/1515782</t>
  </si>
  <si>
    <t>Публичное акционерное общество «Сбербанк России» (ПАО Сбербанк)</t>
  </si>
  <si>
    <t>117997, г.Москва, ул. Вавилова, д. 20</t>
  </si>
  <si>
    <t>http://www.sberbank.ru/ru/person</t>
  </si>
  <si>
    <t>https://hh.ru/employer/3529</t>
  </si>
  <si>
    <t>Общество с ограниченной ответственностью "Чапмен Тэйлор"</t>
  </si>
  <si>
    <t>119034, г.Москва, ул.Пречистенка, д.40/2, стр.2, офис XV</t>
  </si>
  <si>
    <t>http://www.chapmantaylor.com/</t>
  </si>
  <si>
    <t>Публичное акционерное общество "Российские сети" (ПАО "Россети")</t>
  </si>
  <si>
    <t>121353, г.Москва, ул.Беловежская, д.5</t>
  </si>
  <si>
    <t>http://www.rosseti.ru/</t>
  </si>
  <si>
    <t>https://hh.ru/employer/239772</t>
  </si>
  <si>
    <t>Федеральное государственное бюджетное образовательное учреждение высшего образования «Алтайский государственный медицинский университет» Министерства здравоохранения Российской Федерации</t>
  </si>
  <si>
    <t>Публичное акционерное общество «Федеральная сетевая компания Единой энергетической системы» (ПАО «ФСК ЕЭС»)</t>
  </si>
  <si>
    <t>117630, г.Москва, ул. Академика Челомея, д.5а</t>
  </si>
  <si>
    <t>http://www.fsk-ees.ru/</t>
  </si>
  <si>
    <t>Местная религиозная организация Католический центр «Каритас» г. Барнаула Алтайского края</t>
  </si>
  <si>
    <t>https://hh.ru/employer/3607</t>
  </si>
  <si>
    <t>656052, г.Барнаул, ул. Юрина, 4б</t>
  </si>
  <si>
    <t>https://sibcaritas.ru/ru</t>
  </si>
  <si>
    <t>Публичное акционерное общество «Московская объединенная электросетевая компания» (ПАО «Московская объединенная электросетевая компания», ПАО «МОЭСК»)</t>
  </si>
  <si>
    <t>115114, г.Москва, 2-й Павелецкий пр., д. 3, стр. 3</t>
  </si>
  <si>
    <t>https://www.moesk.ru/#</t>
  </si>
  <si>
    <t>659322, г. Бийск, ул. Социалистическая, 1</t>
  </si>
  <si>
    <t>Федеральное государственное бюджетное научное учреждение "Восточно-сибирский институт медико-экологических исследований"</t>
  </si>
  <si>
    <t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t>
  </si>
  <si>
    <t>Федеральное государственное бюджетное учреждение науки "Сибирский институт физиологии и биохимии растений Сибирского отделения РАН" (СИФИБР СО РАН)</t>
  </si>
  <si>
    <t>664033, г.Иркутск, ул.Лермонтова, 132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</si>
  <si>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</si>
  <si>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664074, г. Иркутск, ул. Лермонтова, д.83</t>
  </si>
  <si>
    <t>https://hh.ru/employer/103816</t>
  </si>
  <si>
    <t>Иркутская государственная медицинская академия последипломного образования –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</si>
  <si>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664079, г. Иркутск, микрорайон Юбилейный, д.100</t>
  </si>
  <si>
    <t>Публичное акционерное общество «Межрегиональная распределительная сетевая компания Центра» (ПАО «МРСК Центра»)</t>
  </si>
  <si>
    <t>127018, г.Москва, 2-я Ямская ул., д.5</t>
  </si>
  <si>
    <t>https://www.mrsk-1.ru/</t>
  </si>
  <si>
    <t>Публичное акционерное общество "Коршуновский горно-обогатительный комбинат"</t>
  </si>
  <si>
    <t>https://hh.ru/employer/19833#vacancy-list</t>
  </si>
  <si>
    <t>665651, Иркутская область, Нижнеилимский р-н, Железногорск-Илимский, ул.Иващенко, 9А/1</t>
  </si>
  <si>
    <t>Публичное акционерное общество "РУСАЛ Братский алюминиевый завод"</t>
  </si>
  <si>
    <t>665716, Иркутская обл., г. Братск</t>
  </si>
  <si>
    <t>Общество с ограниченной ответственностью "Экскомм" (ООО "Экскомм")</t>
  </si>
  <si>
    <t>125040, г.Москва, ул. Черняховского, д.17</t>
  </si>
  <si>
    <t>http://excomm.ru/</t>
  </si>
  <si>
    <t>Филиал ПАО “РУСАЛ Братский алюминиевый завод” (Филиал ПАО “РУСАЛ Братск”)</t>
  </si>
  <si>
    <t>Автономная некоммерческая организация дополнительного профессионального образования «Корпоративный университет Сбербанка» (АНО ДПО «Корпоративный университет Сбербанка»)</t>
  </si>
  <si>
    <t>117997, г.Москва, ул.Вавилова, 20</t>
  </si>
  <si>
    <t>http://sberbank-university.ru/ru/</t>
  </si>
  <si>
    <t xml:space="preserve">
Федеральное государственное бюджетное учреждение науки Лимнологический институт Сибирского отделения Российской академии наук (ЛИН СО РАН)</t>
  </si>
  <si>
    <t xml:space="preserve">
664033, Иркутская область, г. Иркутск, ул. Улан-Баторская, д.3</t>
  </si>
  <si>
    <t>http://www.lin.irk.ru/vacancies</t>
  </si>
  <si>
    <t>https://hh.ru/employer/1388900</t>
  </si>
  <si>
    <t>Акционерное общество "Фармасинтез"</t>
  </si>
  <si>
    <t>664007, г.Иркутск, ул. Красногвардейская, д. 23, оф.3</t>
  </si>
  <si>
    <t>http://www.pharmasyntez.com/about</t>
  </si>
  <si>
    <t>Федеральное государственное бюджетное учреждение «Центр экспертизы и контроля качества медицинской помощи» Министерства здравоохранения Российской Федерации (ФГБУ "ЦЭККМП" Минздрава России)</t>
  </si>
  <si>
    <t>109028, г. Москва, Хохловский пер., д. 10 стр.6</t>
  </si>
  <si>
    <t>https://rosmedex.ru/fgbu/</t>
  </si>
  <si>
    <t>https://hh.ru/employer/829326</t>
  </si>
  <si>
    <t>https://hh.ru/employer/2167258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</si>
  <si>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</si>
  <si>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Общество с ограниченной ответственностью «ЭТС-Проект» (ООО «ЭТС-Проект»)</t>
  </si>
  <si>
    <t>https://hh.ru/employer/2912858</t>
  </si>
  <si>
    <t>115533, г. Москва, пр-т Андропова, д.  22, Пом 1 Ком 56</t>
  </si>
  <si>
    <t>http://www.el-ts.ru/</t>
  </si>
  <si>
    <t>Акционерное общество "Росжелдорпроект" (АО «Росжелдорпроект»)</t>
  </si>
  <si>
    <t xml:space="preserve">
127051, г. Москва, Малая Сухаревская площадь, д.10</t>
  </si>
  <si>
    <t>http://www.rzdp.ru/</t>
  </si>
  <si>
    <t>Федеральное государственное бюджетное образовательное учреждение высшего образования "Кемеровский государственный университет"</t>
  </si>
  <si>
    <t>650000, г.Кемерово, ул.Красная, д.6</t>
  </si>
  <si>
    <t>https://hh.ru/employer/45984</t>
  </si>
  <si>
    <t>Федеральное государственное бюджетное образовательное учреждение высшего образования «Кемеровский технологический институт пищевой промышленности (Университет)»</t>
  </si>
  <si>
    <t>650056, г. Кемерово, бульвар Строителей, д.47</t>
  </si>
  <si>
    <t>Благотворительный Фонд помощи детям с органическими поражениями центральной нервной системы «Галчонок» (Благотворительный фонд «Галчонок»)</t>
  </si>
  <si>
    <t>Публичное акционерное общество "Угольная компания "Южный Кузбасс"</t>
  </si>
  <si>
    <t>https://mezhdurechensk.hh.ru/employer/191394</t>
  </si>
  <si>
    <t>127051, г.Москва, переулок Большой Каретный, д.25</t>
  </si>
  <si>
    <t>http://bf-galchonok.ru/o-fonde</t>
  </si>
  <si>
    <t>Новокузнецкий государственный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</si>
  <si>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654005,г. Новокузнецк, проспект Строителей, д.5</t>
  </si>
  <si>
    <t>Общество с ограниченной ответственностью "Везерфорд" (ООО "Везерфорд")</t>
  </si>
  <si>
    <t>125047, г. Москва, Лесной 4-й переулок, д. 4, эт.14</t>
  </si>
  <si>
    <t>https://www.weatherford.com/ru/</t>
  </si>
  <si>
    <t>Акционерное общество "РУСАЛ Новокузнецкий алюминиевый завод"</t>
  </si>
  <si>
    <t>654034, Кемеровская область, г. Новокузнецк, Ферросплавный пр-т, д. 7</t>
  </si>
  <si>
    <t>Общество с ограниченной ответственностью "Итерион" (ООО "Итерион")</t>
  </si>
  <si>
    <t>123557, г. Москва, ул. Пресненский Вал, д. 15</t>
  </si>
  <si>
    <t>http://www.iterion.ru/</t>
  </si>
  <si>
    <t>Федеральное государственное бюджетное учреждение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</t>
  </si>
  <si>
    <t>http://reabil-nk.ru/%D0%B2%D0%B0%D0%BA%D0%B0%D0%BD%D1%81%D0%B8%D0%B8/</t>
  </si>
  <si>
    <t>https://hh.ru/employer/916982</t>
  </si>
  <si>
    <t>Федеральное государственное бюджетное учреждение 
«Центральный научно-исследовательский институт организации и информатизации здравоохранения» 
Министерства здравоохранения Российской Федерации (ФГБУ «ЦНИИОИЗ» Минздрава России)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</si>
  <si>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</si>
  <si>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127254, г. Москва, ул. Добролюбова, д. 12</t>
  </si>
  <si>
    <t>660014, г. Красноярск, проспект им. газеты «Красноярский рабочий», д.31</t>
  </si>
  <si>
    <t>http://mednet.ru/</t>
  </si>
  <si>
    <t xml:space="preserve">
Закрытое акционерное общество "Лореаль" (ЗАО Лореаль)</t>
  </si>
  <si>
    <t>119180, г. Москва, Голутвинский 4-й пер, 1/8 стр.1-3</t>
  </si>
  <si>
    <t>http://www.loreal.com.ru/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</si>
  <si>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</si>
  <si>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660022, г.Красноярск, ул. Партизана Железняка, д.1</t>
  </si>
  <si>
    <t>Федеральное государственное автономное образовательное учреждение высшего образования «Сибирский федеральный университет»</t>
  </si>
  <si>
    <t>660041, г.Красноярск, проспект Свободный, д.79</t>
  </si>
  <si>
    <t>https://hh.ru/employer/590</t>
  </si>
  <si>
    <t>660074, г.Красноярск, ул. Ленинградская, 66</t>
  </si>
  <si>
    <t>Автономная некоммерческая организация «Агентство стратегических инициатив по продвижению новых проектов» (АСИ)</t>
  </si>
  <si>
    <t>121099, г.Москва, ул. Новый Арбат, д.36</t>
  </si>
  <si>
    <t>http://asi.ru/</t>
  </si>
  <si>
    <t>https://hh.ru/employer/1022665</t>
  </si>
  <si>
    <t>Акционерное общество "РУСАЛ Красноярский алюминиевый завод"</t>
  </si>
  <si>
    <t>Федеральное государственное бюджетное учреждение науки Институт научной информации по общественным наукам Российской академии наук (ИНИОН РАН)</t>
  </si>
  <si>
    <t>Юридический адрес: 117997, г.Москва, Нахимовский проспект, д.51/21
Фактический адрес: 125190, г.Москва, ул.Усиевича, д.20</t>
  </si>
  <si>
    <t>http://inion.ru</t>
  </si>
  <si>
    <t>Открытое акционерное общество "Красноярский машиностроительный завод"</t>
  </si>
  <si>
    <t>Акционерное общество "РУСАЛ Ачинский глиноземый комбинат"</t>
  </si>
  <si>
    <t>Закрытое акционерное общество "Научно-исследовательский центр СтаДиО" (ЗАО НИЦ СтаДиО )</t>
  </si>
  <si>
    <t>123182, г.Москва, пл.Академика Курчатова, д.1, к.388, офис 205</t>
  </si>
  <si>
    <t>http://www.stadyo.ru</t>
  </si>
  <si>
    <t>Акционерное общество "Информационные спутниковые системы" имени академика М.Ф. Решетнева"</t>
  </si>
  <si>
    <t>662972, Красноярский край, г. Железногорск, ул. Ленина, д. 52 </t>
  </si>
  <si>
    <t>Акционерное общество "Центральный научно-исследовательский институт экономики, систем управления и информации "Электроника" (АО "ЦНИИ "Электроника")</t>
  </si>
  <si>
    <t>127299, г.Москва, ул.Космонавта Волкова, д.12</t>
  </si>
  <si>
    <t>http://instel.ru</t>
  </si>
  <si>
    <t>Акционерное общество "Авиакомпания "НордСтар" (АО "АК "НордСтар")</t>
  </si>
  <si>
    <t>660075, г.Красноярск, ул.Маерчака, д.16</t>
  </si>
  <si>
    <t>Общество с ограниченной ответственностью "МИКС" (ООО "МИКС")</t>
  </si>
  <si>
    <t xml:space="preserve">143026, г. Москва, территория Сколково инновационного центра, ул.Луговая, 
д. 4, стр.7, пом. 16
</t>
  </si>
  <si>
    <t>https://tgtoil.com/contact-us</t>
  </si>
  <si>
    <t>Общество с ограниченной ответственностью "Творческая мастерская архитектора Рыжкова Н.В."</t>
  </si>
  <si>
    <t>662311,  г. Шарыпово, Пионерный мкр., 15</t>
  </si>
  <si>
    <t xml:space="preserve">Общество с ограниченной ответственностью "Архитектурный офис 1ЛН-ГРУП "ПЕРВАЯ ЛИНИЯ" </t>
  </si>
  <si>
    <t>660100, Красноярский край, г. Красноярск, ул. Академика Киренского, 56а, помещение 82</t>
  </si>
  <si>
    <t>http://1ln.ru/about</t>
  </si>
  <si>
    <t>Общество с ограниченной ответственностью "ИнЭкс" (ООО "ИнЭКС")</t>
  </si>
  <si>
    <t>107078, г.Москва, пер. Орликов, д. 5,  стр. 2, пом. 49</t>
  </si>
  <si>
    <t>http://oooinex.ru</t>
  </si>
  <si>
    <t>Публичное акционерное общество "Федеральная гидрогенерирующая компания - РусГидро" (ПАО "РусГидро")</t>
  </si>
  <si>
    <t>Юридический адрес: 660017, г.Красноярский край, г.Красноярск, ул.Дубровинского, д.43, корп.1
Фактический адрес: 127006, г.Москва, ул.Малая Дмитровка, д.7</t>
  </si>
  <si>
    <t>http://www.rushydro.ru/</t>
  </si>
  <si>
    <t>https://hh.ru/employer/746080</t>
  </si>
  <si>
    <t>https://hh.ru/employer/8434</t>
  </si>
  <si>
    <t>Акционерное общество «Корпорация «Московский институт теплотехники» (АО «Корпорация «МИТ»)</t>
  </si>
  <si>
    <t>Публичное акционерное общество «Межрегиональная распределительная сетевая компания Сибири» (ПАО «МРСК Сибири»)</t>
  </si>
  <si>
    <t>660021, г.Красноярск, ул. Бограда, д.144а</t>
  </si>
  <si>
    <t>http://www.mrsk-sib.ru/index.php?lang=ru42</t>
  </si>
  <si>
    <t>127273, г.Москва, Берёзовая аллея, д. 10</t>
  </si>
  <si>
    <t>http://www.corp-mit.ru</t>
  </si>
  <si>
    <t>Красноярский Региональный Фонд "Общественное Мнение-Красноярск" (Фонд "Общественное мнение - Красноярск")</t>
  </si>
  <si>
    <t>660017, г.Красноярск, ул.Урицкого, д.129, оф.1</t>
  </si>
  <si>
    <t>http://www.socium-krasn.ru</t>
  </si>
  <si>
    <t>Акционерное общество "Римера" (АО "РИМЕРА")</t>
  </si>
  <si>
    <t>125047, г.Москва, ул.Лесная, д.5</t>
  </si>
  <si>
    <t>https://hh.ru/employer/720277</t>
  </si>
  <si>
    <t>https://www.rimera.com</t>
  </si>
  <si>
    <t>https://hh.ru/employer/212584</t>
  </si>
  <si>
    <t>Общество с ограниченной ответственностью "Концепт Проект" (ООО "Концепт Проект")</t>
  </si>
  <si>
    <t>660100, г.Красноярск, ул. Бебеля, д.53, оф. 44</t>
  </si>
  <si>
    <t>Муниципальное автономное общеобразовательное учреждение
«Средняя школа № 153» (МАОУ СШ № 153)</t>
  </si>
  <si>
    <t>660043, г.Красноярск, ул. Линейная, д.99г</t>
  </si>
  <si>
    <t>https://153krsk.ru</t>
  </si>
  <si>
    <t>АНО «Центр равных возможностей для детей-сирот «Вверх» (Центр равных возможностей «Вверх»)</t>
  </si>
  <si>
    <t>127282, г.Москва, пр. Студеный, д.4, корп. 1</t>
  </si>
  <si>
    <t>https://vverh.su</t>
  </si>
  <si>
    <t>Акционерное Общество «Красноярский завод синтетического каучука» (АО «КЗСК»)</t>
  </si>
  <si>
    <t>660004, г.Красноярск,
пер. Каучуковый, д. 6</t>
  </si>
  <si>
    <t>https://www.sibur.ru/kzsk</t>
  </si>
  <si>
    <t>Союз «Агентство развития профессиональных сообществ и рабочих кадров «Молодые профессионалы» (Ворлдскиллс Россия) (Союз “Молодые профессионалы (Ворлдскиллс Россия)”</t>
  </si>
  <si>
    <t>101000, г. Москва, пл. Тургеневская, д. 2</t>
  </si>
  <si>
    <t>http://worldskills.ru/</t>
  </si>
  <si>
    <t>https://hh.ru/employer/1635368</t>
  </si>
  <si>
    <t>Молодёжная оборонная спортивно-техническая региональная общественная организация «Патриот»  (МОСТ РОО ПАТРИОТ КК)</t>
  </si>
  <si>
    <t>660079, г.Красноярск, ул.60 Лет Октября, д.105 "В", 2-й эт</t>
  </si>
  <si>
    <t>http://www.patriot24.ru/kontakty</t>
  </si>
  <si>
    <t xml:space="preserve">
Публичное акционерное общество "МегаФон" (ПАО "МегаФон")</t>
  </si>
  <si>
    <t>Общество с ограниченной ответственностью «ПромСтройРесурс» (ООО "ПСР")</t>
  </si>
  <si>
    <t>127006, г.Москва, Оружейный переулок, д.41</t>
  </si>
  <si>
    <t>660015, Красноярский край, Емельяновский район, поселок Солонцы, Южный проезд, д. 8</t>
  </si>
  <si>
    <t>http://psr24.ru</t>
  </si>
  <si>
    <t>http://corp.megafon.ru/about</t>
  </si>
  <si>
    <t>https://hh.ru/employer/3127</t>
  </si>
  <si>
    <t>Общество с ограниченной ответственностью "Ауратус" (ООО "Ауратус")</t>
  </si>
  <si>
    <t>660118, г.Красноярск, Комсомольский проспект, дом 3в, квартира 124</t>
  </si>
  <si>
    <t>www.prowantresult.ru</t>
  </si>
  <si>
    <t>Общество с ограниченной ответственностью "Велесстрой" (ООО "Велесстрой")</t>
  </si>
  <si>
    <t xml:space="preserve">http://www.uniscan-research.ru/contacts				</t>
  </si>
  <si>
    <t>125047, г.Москва, ул.Тверская-Ямская 2-я, д.10</t>
  </si>
  <si>
    <t>http://www.velesstroy.com</t>
  </si>
  <si>
    <t>https://hh.ru/employer/681883</t>
  </si>
  <si>
    <t>Общество с ограниченной ответственностью "АйПиВеб" (ООО "АйПиВеб")</t>
  </si>
  <si>
    <t>115162, г.Москва, ул. Шаболовка, д. 31, стр.5</t>
  </si>
  <si>
    <t>https://www.iponweb.com/offices/moscow</t>
  </si>
  <si>
    <t>Акционерное общество «Швабе - оборона и защита»</t>
  </si>
  <si>
    <t xml:space="preserve">630049,  г. Новосибирск, 
ул. Дуси Ковальчук, д.179/2
</t>
  </si>
  <si>
    <t>Филиал Публичного акционерного общества «Компания «Сухой» - «Новосибирский авиационный завод им. В.П. Чкалова»</t>
  </si>
  <si>
    <t>630051,г. Новосибирск, ул. Ползунова, д.15</t>
  </si>
  <si>
    <t>https://hh.ru/employer/65093</t>
  </si>
  <si>
    <t>630075, г. Новосибирск, ул. Объединения, 3</t>
  </si>
  <si>
    <t>Общество с ограниченной ответственностью "Онлайн патент" (ООО "Онлайн патент")</t>
  </si>
  <si>
    <t>123290, г.Москва, ул. Магистральная 2-я, 16 стр. 7</t>
  </si>
  <si>
    <t>https://onlinepatent.ru</t>
  </si>
  <si>
    <t>630090, г. Новосибирск, проспект Академика Коптюга, д.1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</si>
  <si>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</si>
  <si>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630090, г. Новосибирск, 
ул. Пирогова, д.2</t>
  </si>
  <si>
    <t>Общество с ограниченной ответственностью  "Люксор Дистрибьюшн" (ООО "Люксор Дистрибьюшн")</t>
  </si>
  <si>
    <t xml:space="preserve">127562, г.Москва, ул. Хачатуряна, д. 14А, стр. 1, к. 2 </t>
  </si>
  <si>
    <t>http://www.luxorfilm.ru</t>
  </si>
  <si>
    <t>https://hh.ru/employer/72539</t>
  </si>
  <si>
    <t>Акционерное общество "Шнейдер Электрик" (АО "Шнейдер Электрик")</t>
  </si>
  <si>
    <t>127018, г.Москва, ул.Двинцев, д.12, к.1</t>
  </si>
  <si>
    <t>https://www.se.com/ru/ru/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</si>
  <si>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</si>
  <si>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630091, Новосибирская область, г. Новосибирск, Красный проспект, д.52</t>
  </si>
  <si>
    <t>https://hh.ru/employer/3337</t>
  </si>
  <si>
    <t>Общероссийская общественная организация «Всероссийское добровольное пожарное общество» (ВДПО)</t>
  </si>
  <si>
    <t>123423, г.Москва, пр-т Маршала Жукова, д.39, корп.2</t>
  </si>
  <si>
    <t>https://vdpo.ru</t>
  </si>
  <si>
    <t>https://hh.ru/employer/2831566</t>
  </si>
  <si>
    <t>Государственное бюджетное общеобразовательное учреждение города Москвы "Школа № 1726" (ГБОУ Школа №1726)</t>
  </si>
  <si>
    <t>121170, г.Москва, ул. Дениса Давыдова, д.5</t>
  </si>
  <si>
    <t>http://sch1726z.mskobr.ru</t>
  </si>
  <si>
    <t>ООО "Плеск"</t>
  </si>
  <si>
    <t>630007, г.Новосибирск, Октябрьская магистраль, д.4</t>
  </si>
  <si>
    <t>https://www.plesk.com/contact-us/</t>
  </si>
  <si>
    <t>Федеральное бюджетное учреждение науки «Центральный научно-исследовательский институт эпидемиологии» федеральной службы по надзору в сфере защиты прав потребителей и благополучия человека (ФБУН ЦНИИ Эпидемиологии Роспотребнадзора)</t>
  </si>
  <si>
    <t>111123, г. Москва, ул. Новогиреевская, д. 3А</t>
  </si>
  <si>
    <t>http://www.crie.ru</t>
  </si>
  <si>
    <t>https://hh.ru/employer/950</t>
  </si>
  <si>
    <t>https://hh.ru/employer/2199311</t>
  </si>
  <si>
    <t xml:space="preserve">
Акционерное общество «Трансмашхолдинг» (АО «Трансмашхолдинг» )</t>
  </si>
  <si>
    <t>115054 г. Москва, Озерковская набережная, д. 54 стр.1</t>
  </si>
  <si>
    <t>http://www.tmholding.ru/about_us</t>
  </si>
  <si>
    <t>https://hh.ru/employer/3414</t>
  </si>
  <si>
    <t>Фонд поддержки языковой культуры граждан "Тотальный диктант"</t>
  </si>
  <si>
    <t>630090, г.Новосибирск, ул.Пирогова, д.10</t>
  </si>
  <si>
    <t>Общество с ограниченной ответственностью "Алекта"</t>
  </si>
  <si>
    <t>630090, г.Новосибирск, пр-т Академика Лаврентьева, д.2/2</t>
  </si>
  <si>
    <t>http://www.alekta.ru/Contact/</t>
  </si>
  <si>
    <t>Общество с ограниченной ответственностью «ИНТЕЛПРО ТМХ» (ООО «ИНТЕЛПРО ТМХ»)</t>
  </si>
  <si>
    <t>115054, г.Москва,Озерковская наб., д. 54, стр. 1</t>
  </si>
  <si>
    <t>http://www.tmholding.ru/about_us/enterprises</t>
  </si>
  <si>
    <t>Общество с ограниченной ответственностью «Восточная Техника» (ООО «Восточная Техника»)</t>
  </si>
  <si>
    <t>630001, г.Новосибирск ул. Д. Ковальчук, д.1</t>
  </si>
  <si>
    <t>https://www.vost-tech.ru</t>
  </si>
  <si>
    <t>Международная гимназия инновационного центра "Сколково" (ОЧУ МГ Сколково)</t>
  </si>
  <si>
    <t>143026, г.Москва, территория инновационного центра «Сколково», ул. Зворыкина, д.4</t>
  </si>
  <si>
    <t>http://sk.ru/city/gymnasium/p/about.aspx</t>
  </si>
  <si>
    <t>https://hh.ru/employer/76894</t>
  </si>
  <si>
    <t>Федеральное государственное бюджетное учреждение науки Институт социально-политических исследований Российской академии наук (ИСПИ РАН)</t>
  </si>
  <si>
    <t xml:space="preserve">119991, г.Москва, Ленинский проспект, дом 32А </t>
  </si>
  <si>
    <t>http://isprras.ru</t>
  </si>
  <si>
    <t>https://hh.ru/employer/3212487</t>
  </si>
  <si>
    <t>Некоммерческая организация "Фонд поддержки и развития физической культуры и спорта" (Фонд "Спорт")</t>
  </si>
  <si>
    <t>121069, г.Москва, Большой 
Ржевский пер., д. 5</t>
  </si>
  <si>
    <t>http://fondsport.org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</si>
  <si>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</si>
  <si>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 xml:space="preserve">644043, Омская область, г. Омск, ул. Ленина, д.12
</t>
  </si>
  <si>
    <t>Общество с ограниченной ответственностью «МЭГЛИ ПРОЕКТ» (ООО «МЭГЛИ ПРОЕКТ»)</t>
  </si>
  <si>
    <t>117461, г.Москва, ул. Каховка д.10, корп.3</t>
  </si>
  <si>
    <t>http://maglyproekt.com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</si>
  <si>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</si>
  <si>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644046, г. Омск, проспект Карла Маркса, д.35</t>
  </si>
  <si>
    <t>https://hh.ru/employer/142275</t>
  </si>
  <si>
    <t>Бюджетное учреждение Омской области "Центр социальной помощи семье и детям (с социальной гостиницей)" (БУ "ЦСПСД")</t>
  </si>
  <si>
    <t>644023, г.Омск, ул.Комсомольский городок, д.15</t>
  </si>
  <si>
    <t>http://cspsd-gostinica.wixsite.com/centr-gostinica-omsk</t>
  </si>
  <si>
    <t>Федеральное государственное бюджетное научное учреждение «Институт стратегии развития образования Российской академии образования» (ИСРО РАО)</t>
  </si>
  <si>
    <t>105062, г.Москва, 
ул. Макаренко, д. 5/16</t>
  </si>
  <si>
    <t>http://www.instrao.ru</t>
  </si>
  <si>
    <t>Государственное бюджетное учреждение «Агентство промышленного развития города Москвы» (ГБУ «АПР»)</t>
  </si>
  <si>
    <t>125009, г. Москва, Вознесенский пер., д. 20, стр. 2</t>
  </si>
  <si>
    <t>http://apr.mos.ru</t>
  </si>
  <si>
    <t xml:space="preserve">Омская региональная общественная организация поддержки семьи и родительства "Семь Я" (ОРОО "Семь Я")       </t>
  </si>
  <si>
    <t xml:space="preserve"> 644043, г.Омск, Спартаковская улица, д. 3, пом. 4п</t>
  </si>
  <si>
    <t>http://semyaomsk.ru/o-nas</t>
  </si>
  <si>
    <t>https://hh.ru/employer/2790906</t>
  </si>
  <si>
    <t>Общество с ограниченной ответственностью «Газпромнефть-Снабжение» (ООО «Газпромнефть-Снабжение»)</t>
  </si>
  <si>
    <t>644040, г.Омск, ул. Доковская, д.23</t>
  </si>
  <si>
    <t>https://supply.gazprom-neft.ru/</t>
  </si>
  <si>
    <t>Общество с ограниченной ответственностью «ам Атриум» (ООО «ам Атриум»)</t>
  </si>
  <si>
    <t>127411, г.Москва, Дмитровское шоссе, д.157, стр. 9, эт. 3, комн.134</t>
  </si>
  <si>
    <t>www.atrium.ru</t>
  </si>
  <si>
    <t>https://hh.ru/employer/153156</t>
  </si>
  <si>
    <t>Акционерное общество "РУСАЛ Саяногорский алюминиевый завод"</t>
  </si>
  <si>
    <t>Акционерное общество «Зеленоградский нанотехнологический центр» (АО «ЗНТЦ»)</t>
  </si>
  <si>
    <t>124527, г.Москва, г.Зеленоград, Солнечная аллея, д.6, 
пом. IX, Офис 17</t>
  </si>
  <si>
    <t>http://zntc.ru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</si>
  <si>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</si>
  <si>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634003, г. Томск, Соляная площадь, д.2</t>
  </si>
  <si>
    <t>Некоммерческое партнерство содействия развитию образования "Евразийская Ассоциация оценки качества образования" (НП ЕАОКО)</t>
  </si>
  <si>
    <t>119019, г.Москва, ул. Новый Арбат, д. 21</t>
  </si>
  <si>
    <t>http://eaoko.org/ru</t>
  </si>
  <si>
    <t>Открытое акционерное общество «Томская домостроительная компания»</t>
  </si>
  <si>
    <t>634021, г. Томск, ул. Елизаровых, д.79, строение 1</t>
  </si>
  <si>
    <t xml:space="preserve">Общество с ограниченной ответственностью «Томлесдрев»	</t>
  </si>
  <si>
    <t>634024, г. Томск, поселок ЛПК 2-й, д.109/3, оф. 43</t>
  </si>
  <si>
    <t>Государственное бюджетное учреждение дополнительного образования города Москвы "Детская школа искусств "СТАРТ" архитектурно-художественного профиля" (ГБУДО г. Москвы "ДШИ "СТАРТ")</t>
  </si>
  <si>
    <t>123242, г.Москва, ул. Зоологическая, д.18</t>
  </si>
  <si>
    <t>http://start.arts.mos.ru</t>
  </si>
  <si>
    <t>Общество с ограниченной ответственностью «Артлайф»</t>
  </si>
  <si>
    <t>634034, г. Томск, ул. Нахимова, д. 8/2</t>
  </si>
  <si>
    <t>Публичное акционерное общество "Мобильные ТелеСистемы" (ПАО "МТС")</t>
  </si>
  <si>
    <t>109147, г.Москва, ул. Марксистская, д.4</t>
  </si>
  <si>
    <t>634034, г.Томск, ул.Красноармейская, 99-а</t>
  </si>
  <si>
    <t>https://hh.ru/employer/3776</t>
  </si>
  <si>
    <t>Общество с ограниченной ответственностью "Мтс Информационные технологии" (ООО "МТС ИТ")</t>
  </si>
  <si>
    <t>127055, г.Москва, ул. Новослободская, д. 29, стр.2</t>
  </si>
  <si>
    <t>Акционерное общество «КПМГ» (АО «КПМГ»)</t>
  </si>
  <si>
    <t>129110, г. Москва, Олимпийский проспект, д. 16, стр. 5, эт. 3, пом. I, к. 24е</t>
  </si>
  <si>
    <t>https://home.kpmg/ru/ru/home.html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</si>
  <si>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</si>
  <si>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634050, г. Томск, Московский тракт, д.2</t>
  </si>
  <si>
    <t>https://hh.ru/employer/201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</si>
  <si>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</si>
  <si>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>634050, г. Томск, проспект Ленина, д.30</t>
  </si>
  <si>
    <t>Общество с ограниченной ответственностью "Центр цитохимических исследований" (ООО "ЦЦИ")</t>
  </si>
  <si>
    <t>117437, г.Москва, ул. Академика Волгина, 29-2, д.49</t>
  </si>
  <si>
    <t>Общество с ограниченной ответственностью “Центр онлайн-обучения Нетология-групп”
(ООО "ЦОО Нетология-Групп")</t>
  </si>
  <si>
    <t>117105, г.Москва, Варшавское шоссе, д. 1 с. 17</t>
  </si>
  <si>
    <t>https://netology-group.ru</t>
  </si>
  <si>
    <t>Федеральное государственное бюджетное образовательное учреждение высшего образования «Томский государственный университет систем управления и радиоэлектроники»</t>
  </si>
  <si>
    <t>634050,г. Томск, проспект Ленина, д.40</t>
  </si>
  <si>
    <t>https://hh.ru/employer/855219</t>
  </si>
  <si>
    <t>Федеральное государственное автономное образовательное учреждение высшего образования «Национальный исследовательский Томский государственный университет»</t>
  </si>
  <si>
    <t>634050, г. Томск, проспект Ленина, д.36</t>
  </si>
  <si>
    <t>Акционерное общество «Научно-технический центр федеральной сетевой компании единой энергетической системы» (АО «НТЦ ФСК ЕЭС»)</t>
  </si>
  <si>
    <t>115201, г.Москва, Каширское шоссе, 22-3</t>
  </si>
  <si>
    <t>http://www.ntc-power.ru</t>
  </si>
  <si>
    <t>Закрытое акционерное общество «Элекард Девайсез»</t>
  </si>
  <si>
    <t>634055, г. Томск, проспект Развития, д.3, офис 522</t>
  </si>
  <si>
    <t>Общество с ограниченной ответственностью «СИБУР» (ООО «СИБУР»)</t>
  </si>
  <si>
    <t>117218, г.Москва, ул. Кржижановского, д.16, корп.3</t>
  </si>
  <si>
    <t>www.sibur.ru</t>
  </si>
  <si>
    <t>Федеральное государственное бюджетное научное учреждение "Научно-исследовательский институт акушерства, гинекологии и перинатологии"</t>
  </si>
  <si>
    <t>Федеральное государственное бюджетное учреждение науки Институт оптики атмосферы им. В.Е. Зуева Сибирского отделения Российской академии наук (ИОА СО РАН)</t>
  </si>
  <si>
    <t>634055,  г. Томск, площадь Академика Зуева, д. 1</t>
  </si>
  <si>
    <t>http://www.iao.ru/ru/contacts</t>
  </si>
  <si>
    <t>Общество с ограниченной ответственностью «Научно-производственное предприятие «Нефтехимия» (ООО «НПП Нефтехимия»)</t>
  </si>
  <si>
    <t>109429, г.Москва, Капотня, 2-й квартал, д. 1, корпус 13</t>
  </si>
  <si>
    <t>Акционерное общество "Элеси"</t>
  </si>
  <si>
    <t>634021, г.Томск, ул.Алтайская, д.161а</t>
  </si>
  <si>
    <t>http://www.elesy.ru/contacts/tomsk.aspx</t>
  </si>
  <si>
    <t>http://nefthim.ru</t>
  </si>
  <si>
    <t>https://hh.ru/employer/63367</t>
  </si>
  <si>
    <t>Общество с ограниченной ответственностью "Рок Флоу Динамикc" (ООО «РфД»)</t>
  </si>
  <si>
    <t>117418, г.Москва, ул. Профсоюзная, д. 25А, пом.XVII, эт. 2</t>
  </si>
  <si>
    <t>https://rfdyn.com</t>
  </si>
  <si>
    <t>Общество с ограниченной ответственностью "Альтаир"</t>
  </si>
  <si>
    <t>Государственное бюджетное учреждение здравоохранения Московской области «Бюро судебно-медицинской экспертизы» (ГБУЗ МО «Бюро СМЭ»)</t>
  </si>
  <si>
    <t>111401, г.Москва, ул. 1-ая Владимирская, д. 33, корп. 1</t>
  </si>
  <si>
    <t>http://www.sudmedmo.ru</t>
  </si>
  <si>
    <t>634062, г.Томск, Иркутский тракт, д.71 Д, оф. 4002</t>
  </si>
  <si>
    <t>http://www.altairoil.ru/ru/contacts/</t>
  </si>
  <si>
    <t>Общество с ограниченной ответственностью "Группа АйБи"  (ООО "Группа АйБи")</t>
  </si>
  <si>
    <t>115088, г.Москва, ул.Шарикоподшипниковская, д.1, оф.эт 9 к 2</t>
  </si>
  <si>
    <t>https://www.group-ib.ru</t>
  </si>
  <si>
    <t>https://odintsovo.hh.ru/employer/653947</t>
  </si>
  <si>
    <t>Общество с ограниченной ответственностью "Мобилитиинчеин-Рус" (ООО "Мобилитиинчеин-Рус")</t>
  </si>
  <si>
    <t>129128, г.Москва, ул. Бажова, д.8, пом. LXXII, комн. 16</t>
  </si>
  <si>
    <t>http://www.michain.com/en/about</t>
  </si>
  <si>
    <t>https://tomsk.hh.ru/employer/1154125</t>
  </si>
  <si>
    <t>Федеральное государственное бюджетное учреждение науки Институг биологии развития им. Н.К.Кольцова РАН (ИБР РАН)</t>
  </si>
  <si>
    <t>Публичное акционерное общество «Томская распределительная компания» (ПАО «ТРК»)</t>
  </si>
  <si>
    <t>1193З4. г.Москва, ул. Вавилова, д.26</t>
  </si>
  <si>
    <t>634041, г.Томск, пр. Кирова, д.37</t>
  </si>
  <si>
    <t>http://idbras.ru</t>
  </si>
  <si>
    <t>http://www.trk.tom.ru/</t>
  </si>
  <si>
    <t>Общество с ограниченной ответственностью «Продюсерский центр «Новое Время» (ООО «Продюсерский центр «Новое Время»)</t>
  </si>
  <si>
    <t>127562, г.Москва, ул. Хачатуряна, д. 14А, стр. 3, комн. 3</t>
  </si>
  <si>
    <t>http://modernageprod.com/ru</t>
  </si>
  <si>
    <t>https://tomsk.hh.ru/employer/225269</t>
  </si>
  <si>
    <t>Общество с ограниченной ответственностью "Тексел" (ООО «Тексел»)</t>
  </si>
  <si>
    <t>121205, г.Москва, территория Сколково инновационного центра, Большой бульвар, дом 42 стр 1, эт.4 пом. 1594, раб. 5</t>
  </si>
  <si>
    <t>http://texel.graphics/ru/</t>
  </si>
  <si>
    <t>Общество с ограниченной ответственностью «Томскнефтехим» (ООО «Томскнефтехим»)</t>
  </si>
  <si>
    <t>634067, г.Томск,
Кузовлевский тракт, д. 2, стр. 202</t>
  </si>
  <si>
    <t>https://www.sibur.ru/TomskNeftehim</t>
  </si>
  <si>
    <t>https://odintsovo.hh.ru/employer/1763895</t>
  </si>
  <si>
    <t>Федеральное государственное бюджетное учреждение "Федеральный центр оценки безопасности и качества зерна и продуктов его переработки" (ФГБУ «Центр оценки качества зерна»)</t>
  </si>
  <si>
    <t xml:space="preserve">123308, г.Москва, пр-т Маршала Жукова, д. 1 </t>
  </si>
  <si>
    <t>Общество с ограниченной ответственностью «БИАКСПЛЕН-Т» (ООО «БИАКСПЛЕН-Т»)</t>
  </si>
  <si>
    <t>http://www.fczerna.ru/</t>
  </si>
  <si>
    <t>634067, г.Томск, Кузовлевский тракт, д. 2, стр. 396</t>
  </si>
  <si>
    <t>https://www.sibur.ru/biaxplen/contact_us</t>
  </si>
  <si>
    <t>Автономная некоммерческая организация дополнительного профессионального образования «Сити Бизнес Скул» (АНО ДПО «Сити Бизнес Скул»)</t>
  </si>
  <si>
    <t>121596, г.Москва, ул. Горбунова, д. 2, стр. 3, этаж/комн 6/13, 13А</t>
  </si>
  <si>
    <t>https://e-mba.ru/</t>
  </si>
  <si>
    <t>Общество с ограниченной ответственностью "НИОСТ" (ООО «НИОСТ»)</t>
  </si>
  <si>
    <t>634067, г.Томск, Кузовлевский тракт, 2, стр. 270</t>
  </si>
  <si>
    <t>https://www.sibur.ru/obr/contact_us</t>
  </si>
  <si>
    <t>https://company.tutu.ru/vacancy</t>
  </si>
  <si>
    <t>https://hh.ru/employer/5325</t>
  </si>
  <si>
    <t>Общество с ограниченной ответственностью "Моторика" (ООО "Моторика")</t>
  </si>
  <si>
    <t>121205, г.Москва, территория инновационного центра "Сколково", ул.Большой бульвар, д.42, стр.1, офис №372</t>
  </si>
  <si>
    <t>https://motorica.org/</t>
  </si>
  <si>
    <t>https://hh.ru/employer/1870517</t>
  </si>
  <si>
    <t>Акционерное общество "Атомэнергопроект" (АО «Атомэнергопроект» )</t>
  </si>
  <si>
    <t>107996, г.Москва, ул. Бакунинская, д. 7 стр. 1</t>
  </si>
  <si>
    <t>http://ase-ec.ru/about/contacts/</t>
  </si>
  <si>
    <t>Частное учреждение Государственной корпорации по атомной энергии «Росатом» «Отраслевой центр капитального строительства» (ОЦКС Росатома)</t>
  </si>
  <si>
    <t>119180, г.Москва, Старомонетный пер, д. 26</t>
  </si>
  <si>
    <t>http://www.ocks-rosatoma.ru/</t>
  </si>
  <si>
    <t>Публичное акционерное общество «Фортум» (ПАО «Фортум»)</t>
  </si>
  <si>
    <t>454090, г.Москва, Пресненская наб., д.10, эт.15, пом.20</t>
  </si>
  <si>
    <t>https://www.fortum.ru</t>
  </si>
  <si>
    <t>https://hh.ru/employer/612101</t>
  </si>
  <si>
    <t>Федеральное государственное бюджетное учреждение науки Федеральный научно-исследовательский социологический центр Российской академии наук (Федеральный научно-исследовательский социологический центр РАН, ФНИСЦ РАН)</t>
  </si>
  <si>
    <t>117218, г.Москва, ул.Кржижановского, д.24/35, корп.5</t>
  </si>
  <si>
    <t>http://www.fnisc.ru/</t>
  </si>
  <si>
    <t>https://odintsovo.hh.ru/employer/1252813</t>
  </si>
  <si>
    <t>Федеральное государственное бюджетное учреждение науки Институт биологии гена Российской академии наук (ИБГ РАН)</t>
  </si>
  <si>
    <t>119334, г.Москва, ул.Вавилова, д.34/5</t>
  </si>
  <si>
    <t>http://www.genebiology.ru/</t>
  </si>
  <si>
    <t>https://hh.ru/employer/1286151</t>
  </si>
  <si>
    <t>Федеральное государственное бюджетное учреждение науки Институт биоорганической химии имени академиков М.М.Шемякина и Ю.А.Овчинникова Российской академии наук (ИБХ РАН)</t>
  </si>
  <si>
    <t>117997, г.Москва, ул.Михлухо-Маклая, д.16/10</t>
  </si>
  <si>
    <t>http://www.ibch.ru/press/events/direction</t>
  </si>
  <si>
    <t>https://www.superjob.ru/clients/fgbu-nauki-institut-bioorganicheskoj-himii-im-akademikov-m-m-shemyakina-i-yu-a-ovchinnikova-ran-3632739.html?tab=vacancies</t>
  </si>
  <si>
    <t>Федеральное государственное бюджетное образовательное учреждение высшего образования «Курганский государственный университет» (КГУ)</t>
  </si>
  <si>
    <t>640020, Курганская область, г.Курган, Советская улица, д.63, стр.4</t>
  </si>
  <si>
    <t>Курганская область</t>
  </si>
  <si>
    <t>http://kgsu.ru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</si>
  <si>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 (ГЕОХИ РАН)</t>
  </si>
  <si>
    <t>119991, г. Москва, ул. Косыгина, д. 19</t>
  </si>
  <si>
    <t>http://www.geokhi.ru/Lists/List7/view.aspx</t>
  </si>
  <si>
    <t>Федеральное государственное автономное образовательное учреждение высшего образования «Уральский федеральный университет имени первого Президента России Б.Н. Ельцина»</t>
  </si>
  <si>
    <t>620002, г. Екатеринбург, ул. Мира, д.19</t>
  </si>
  <si>
    <t>https://hh.ru/employer/684690</t>
  </si>
  <si>
    <t>Образовательное частное учреждение высшего образования "Институт международного права и экономики имени А.С. Грибоедова" (ИМПЭ имени А.С. Грибоедова)</t>
  </si>
  <si>
    <t>Юридический адрес: 105066, г.Москва, ул. Новая Басманная, д.35, стр.1
Фактический адрес: 111024, г.Москва, шоссе Энтузиастов, д. 21</t>
  </si>
  <si>
    <t>http://www.iile.ru/</t>
  </si>
  <si>
    <t>https://hh.ru/employer/2782785</t>
  </si>
  <si>
    <t>Государственное природоохранное бюджетное учреждение «Мосэкомониторинг» (ГПБУ «Мосэкомониторинг»)</t>
  </si>
  <si>
    <t>119019, г.Москва, ул.Новый Арбат, д.11 стр.1</t>
  </si>
  <si>
    <t>http://mosecom.ru/</t>
  </si>
  <si>
    <t>https://hh.ru/employer/141741</t>
  </si>
  <si>
    <t>Акционерное общество «Производственная фирма «СКБ Контур»</t>
  </si>
  <si>
    <t>620017, Свердловская область, г. Екатеринбург, проспект Космонавтов, д. 56</t>
  </si>
  <si>
    <t>Общество с ограниченной ответственностью  «Медицинская научно-производственная компания Биомир XXI» (ООО «МНПК Биомир ХХI»)</t>
  </si>
  <si>
    <t>115191, г.Москва, пер. Большой Староданиловский, д. 5, офис 302</t>
  </si>
  <si>
    <t>http://biomir21.ru/company/vacancy/</t>
  </si>
  <si>
    <t>Федеральное государственное бюджетное образовательное учреждение высшего образования «Уральский государственный медицинский университет» Министерства здравоохранения Российской Федерации</t>
  </si>
  <si>
    <t>620028, Свердловская область, г. Екатеринбург, ул. Репина, д.3</t>
  </si>
  <si>
    <t>https://hh.ru/employer/2880103</t>
  </si>
  <si>
    <t>Акционерное общество «Северсталь Менеджмент»</t>
  </si>
  <si>
    <t>127299, г.Москва, ул. Клары Цеткин, 2</t>
  </si>
  <si>
    <t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t>
  </si>
  <si>
    <t>620076, Свердловская область, г.Екатеринбург, ул. Щербакова, 147</t>
  </si>
  <si>
    <t>Всероссийский научно-исследовательский институт фундаментальной и прикладной паразитологии животных и растений - филиал Федерального государственного бюджетного научного учреждения «Федеральный научный центр - Всероссийский научно-исследовательский институт экспериментальной ветеринарии имени К.И. Скрябина и Я.Р. Коваленко Российской академии наук»
(ВНИИП - филиал ФГБНУ ФНЦ ВИЭВ РАН)</t>
  </si>
  <si>
    <t>Юридический адрес: 109428, г.Москва, Рязанский проспект, д.24, корп.1
Фактический адрес: 117218 г.Москва, ул. Б.Черемушкинская, д.28.</t>
  </si>
  <si>
    <t>http://viev.ru/</t>
  </si>
  <si>
    <t>Акционерное общество "Уральский завод гражданской авиации"</t>
  </si>
  <si>
    <t>620025, Свердловская область, г.Екатеринбург, ул. Бахчиванджи, 2Г</t>
  </si>
  <si>
    <t xml:space="preserve">Акционерное общество "Р-Фарм"
</t>
  </si>
  <si>
    <t>123154, г.Москва, ул.Берзарина, 19 корп.1</t>
  </si>
  <si>
    <t>http://r-pharm.com/ru/contacts/</t>
  </si>
  <si>
    <t>http://shvabe.com/contacts/</t>
  </si>
  <si>
    <t>Общество с ограниченной ответственностью "ЭЙДОС-Инновации"</t>
  </si>
  <si>
    <t>121205, г.Москва, территория Сколково инновационного центра, ул. Нобеля, 7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</si>
  <si>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</si>
  <si>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153003, г. Иваново, ул. Рабфаковская, д.34</t>
  </si>
  <si>
    <t>http://ispu.ru/taxonomy/term/1012</t>
  </si>
  <si>
    <t>620219, г.Екатеринбург, ул. С. Ковалевской, 22, ул.Академическая, 20, ул. Комсомольская, 14</t>
  </si>
  <si>
    <t>https://hh.ru/employer/3281519</t>
  </si>
  <si>
    <t>Федеральное государственное бюджетное образовательное учреждение высшего образования «Ивановская государственная медицинская академия» Министерства здравоохранения Российской Федерации</t>
  </si>
  <si>
    <t>153012, Ивановская область, г. Иваново, Шереметьевский проспект, д.8</t>
  </si>
  <si>
    <t>http://www.isma.ivanovo.ru/search?search=%D0%B2%D0%B0%D0%BA%D0%B0%D0%BD%D1%81%D0%B8%D0%B8&amp;utf8=%E2%9C%93</t>
  </si>
  <si>
    <t>Акционерное общество «Научно-производственная корпорация «Уралвагонзавод» им. Ф.Э. Дзержинского</t>
  </si>
  <si>
    <t>622007, Свердловская область, г. Нижний Тагил, Восточное шоссе, д.28</t>
  </si>
  <si>
    <t>http://www.izts.ru/vacancies/</t>
  </si>
  <si>
    <t>Филиал АО “РУСАЛ Урал” в Каменске-Уральском “Объединенная компания РУСАЛ Уральский алюминиевый завод” (“РУСАЛ Каменск-Уральский”)</t>
  </si>
  <si>
    <t>https://hh.ru/employer/2237939</t>
  </si>
  <si>
    <t>http://edufire37.ru/about/contacts.php</t>
  </si>
  <si>
    <t>Акционерное общество "Арамильский авиационный ремонтный завод"</t>
  </si>
  <si>
    <t>624000, Свердловская область, г. Арамиль, ул. Гарнизон</t>
  </si>
  <si>
    <t>Федеральное государственное бюджетное образовательное учреждение высшего образования "Ивановский государственный университет"</t>
  </si>
  <si>
    <t>153025, г.Иваново, ул.Ермака, д.39</t>
  </si>
  <si>
    <t>http://ivanovo.ac.ru/for-graduate/vacancy</t>
  </si>
  <si>
    <t>Филиал АО “РУСАЛ Урал” в Краснотурьинске “Объединенная компания РУСАЛ Богословский алюминиевый завод” (“РУСАЛ Краснотурьинск”)</t>
  </si>
  <si>
    <t>Федеральное государственное бюджетное образовательное учреждение высшего образования «Ивановский государственный химико-технологический университет» (ИГХТУ)</t>
  </si>
  <si>
    <t>153000, г. Иваново, пр. Шереметевский, д.7</t>
  </si>
  <si>
    <t>http://www.isuct.ru/contact</t>
  </si>
  <si>
    <t>Акционерное общество "Севуралбокситруда"</t>
  </si>
  <si>
    <t>Публичное акционерное общество "Северский трубный завод"</t>
  </si>
  <si>
    <t>623388, Свердловская обл., г.Полевской, ул. Вершинина, д. 7</t>
  </si>
  <si>
    <t>https://spb.hh.ru/employer/771929</t>
  </si>
  <si>
    <t>Открытое акционерное общество «Межрегиональная распределительная сетевая компания Урала»</t>
  </si>
  <si>
    <t>620026, Свердловская область, г. Екатеринбург, ул. Мамина-Сибиряка, д.141</t>
  </si>
  <si>
    <t>https://www.mrsk-ural.ru/</t>
  </si>
  <si>
    <t>Общество с ограниченной ответственностью "Фольксваген Груп Рус" (ООО "Фольксваген Груп Рус")</t>
  </si>
  <si>
    <t>248926, г.Калуга, ул.Автомобильная, д.1</t>
  </si>
  <si>
    <t>Калужская область</t>
  </si>
  <si>
    <t>http://www.vwgroup.ru/career/</t>
  </si>
  <si>
    <t>https://hh.ru/employer/23772</t>
  </si>
  <si>
    <t>https://hh.ru/employer/25763#vacancy-list</t>
  </si>
  <si>
    <t>Общество с ограниченной ответственностью "Научно-производственная компания "НТЛ" (ООО НПК «НТЛ»)</t>
  </si>
  <si>
    <t>624760, Свердловская область, г. Верхняя Салда, ул. Ленина, д.29</t>
  </si>
  <si>
    <t>http://www.npk-ntl.ru</t>
  </si>
  <si>
    <t>Акционерное общество "Калужский завод "Ремпутьмаш" (АО "Калужский завод "Ремпутьмаш")</t>
  </si>
  <si>
    <t>248025, г.Калуга, пер.Малинники, д.21</t>
  </si>
  <si>
    <t>http://www.rempm.ru/contacts/</t>
  </si>
  <si>
    <t>Общество с ограниченной ответственностью "Экология, бизнес и устойчивое развитие" (ООО "ЭБиУР")</t>
  </si>
  <si>
    <t>620075, г.Екатеринбург, ул.Мамина-Сибиряка, д. 85, оф.708/1</t>
  </si>
  <si>
    <t>http://ebiur.ru</t>
  </si>
  <si>
    <t>https://hh.ru/employer/604597</t>
  </si>
  <si>
    <t xml:space="preserve">Общество с ограниченной ответственностью «НПО БиоМикроГели» (ООО «НПО БМГ») </t>
  </si>
  <si>
    <t>620010, г.Екатеринбург, ул.Конструкторов, дом 5, офис 431</t>
  </si>
  <si>
    <t>Общество с ограниченной ответственностью "Северсталь-Гонварри-Калуга" (ООО "Северсталь-Гонварри-Калуга")</t>
  </si>
  <si>
    <t>http://www.microgel.ru</t>
  </si>
  <si>
    <t>http://sgk.severstal.com/rus/careers/index.phtml</t>
  </si>
  <si>
    <t>Общество с ограниченной ответственностью "Теркон-КТТ" (ООО "Теркон-КТТ")</t>
  </si>
  <si>
    <t>620017, г.Екатеринбург, ул. Фронтовых бригад, д. 18, оф. 304</t>
  </si>
  <si>
    <t>http://www.thercon.ru</t>
  </si>
  <si>
    <t>https://hh.ru/employer/587721</t>
  </si>
  <si>
    <t>Федеральное государственное автономное образовательное учреждение высшего образования «Тюменский государственный университет»</t>
  </si>
  <si>
    <t>625003, г. Тюмень, ул. Володарского, д.6</t>
  </si>
  <si>
    <t>https://hh.ru/employer/1088373#about</t>
  </si>
  <si>
    <t>Федеральное государственное бюджетное образовательное учреждение высшего образования "Калужский государственный университет им. К.Э.Циолковского"</t>
  </si>
  <si>
    <t>248023, г.Калуга, ул.Ст.Разина, д.26</t>
  </si>
  <si>
    <t>http://tksu.ru/contacts/Forms/AllItems.aspx</t>
  </si>
  <si>
    <t>Акционерное общество «ГМС Нефтемаш»</t>
  </si>
  <si>
    <t>625003, г. Тюмень, ул. Военная, д.44</t>
  </si>
  <si>
    <t>Акционерное общество "Обнинское научно-производственное предприятие "Технология" им А.Г.Ромашина" (АО "ОНПП "Технология" им. А.Г.Ромашина")</t>
  </si>
  <si>
    <t>249031, Калужская область, г.Обнинск, Киевское шоссе, д.15</t>
  </si>
  <si>
    <t>https://technologiya.ru/vacancy/vac.aspx?lang=rus</t>
  </si>
  <si>
    <t>Федеральное государственное бюджетное образовательное учреждение высшего образования «Тюменский государственный медицинский университет» Министерства здравоохранения Российской Федерации</t>
  </si>
  <si>
    <t>625023, г. Тюмень, ул. Одесская, д.54</t>
  </si>
  <si>
    <t>Федеральное государственное бюджетное образовательное учреждение высшего профессионального образования "Тюменский государственный нефтегазовый университет" (ТюмГНГУ)</t>
  </si>
  <si>
    <t>625000, г.Тюмень, ул.Володарского, 38</t>
  </si>
  <si>
    <t>https://hh.ru/employer/1188248</t>
  </si>
  <si>
    <t>Публичное акционерное общество «СИБУР Холдинг»</t>
  </si>
  <si>
    <t xml:space="preserve">626150, г. Тобольск, территория Восточный промышленный район, квартал 1-й, д.6, строение 30 </t>
  </si>
  <si>
    <t>Общество с ограниченной ответственностью "Калужский многопрофильный деревоперерабатывающий комбинат "Союз-центр"</t>
  </si>
  <si>
    <t>249000, Калужская область, г.Балабаново, пл.50 лет Октября, д.3</t>
  </si>
  <si>
    <t>http://www.pspcom.ru/vacancy/</t>
  </si>
  <si>
    <t>Федеральное государственное бюджетное учреждение науки Тобольская комплексная научная станция Уральского отделения Российской академии наук</t>
  </si>
  <si>
    <t xml:space="preserve">626152 Тюменская обл., 
г. Тобольск, ул. имени академика Юрия Осипова, д.15 </t>
  </si>
  <si>
    <t>Муниципальное общеобразовательное учреждение "Средняя общеобразовательная школа №1 г. Боровск"</t>
  </si>
  <si>
    <t>249010, Калужская область, г.Боровск, ул. Ленина, д.26</t>
  </si>
  <si>
    <t>http://borovskschool1.ru</t>
  </si>
  <si>
    <t xml:space="preserve">Общество с ограниченной ответственностью "Технологическая компания Шлюмберже" </t>
  </si>
  <si>
    <t>625009, г.Тюмень, ул. 50 лет Октября, д.14</t>
  </si>
  <si>
    <t>http://www.slb.ru/careers/</t>
  </si>
  <si>
    <t>Акционерное общество "ОРТАТ"</t>
  </si>
  <si>
    <t>http://r-pharm.com/ru/section/production/kostromskaya-oblast/</t>
  </si>
  <si>
    <t>https://hh.ru/employer/2791#vacancy-list</t>
  </si>
  <si>
    <t>Открытое акционерное общество «Цвет» (ОАО «Цвет»)</t>
  </si>
  <si>
    <t>156019, г.Кострома, ул.Локомотивная, д.1</t>
  </si>
  <si>
    <t>http://www.cwet.ru</t>
  </si>
  <si>
    <t>Общество с ограниченной ответственностью "Смарт Си" (ООО "Смарт Си")</t>
  </si>
  <si>
    <t>625037, г. Тюмень, Калининский административный округ, ул. Клары Цеткин, д. 21, офис 35</t>
  </si>
  <si>
    <t>Акционерное общество энергетики и электрификации «Тюменьэнерго» (АО «Тюменьэнерго»)</t>
  </si>
  <si>
    <t>628408, Тюменская область,  Ханты-Мансийский Автономный Округ - Югра, г.Сургут, ул. Университетская, д.5</t>
  </si>
  <si>
    <t>https://hh.ru/employer/1295290</t>
  </si>
  <si>
    <t>http://www.te.ru/</t>
  </si>
  <si>
    <t>http://rniisp.ru/index.php/kontakty</t>
  </si>
  <si>
    <t>Публичное акционерное общество «Новатэк» (ПАО "Новатэк")</t>
  </si>
  <si>
    <t>629850, Ямало-Ненецкий автономный округ, Пуровский район, г.Тарко-Сале, ул. Победы, 22-а</t>
  </si>
  <si>
    <t>http://www.novatek.ru/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</si>
  <si>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</si>
  <si>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305041, Курская область, г. Курск, ул. Карла Маркса, д.3</t>
  </si>
  <si>
    <t>https://hh.ru/employer/1808</t>
  </si>
  <si>
    <t>http://www.kurskmed.com/structure/r-618.html</t>
  </si>
  <si>
    <t>газовая компания</t>
  </si>
  <si>
    <t>Общество с ограниченной ответственностью «Тюменский нефтяной научный центр» (ООО «ТННЦ»)</t>
  </si>
  <si>
    <t>625048, Тюменская область, г.Тюмень, ул. Максима Горького, д.42</t>
  </si>
  <si>
    <t>www.rosneft.ru</t>
  </si>
  <si>
    <t>Акционерное общество «Курский электроаппаратный завод» (АО «КЭАЗ»)</t>
  </si>
  <si>
    <t>305000, г.Курск, ул. Луначарского, д.8</t>
  </si>
  <si>
    <t>https://keaz.ru</t>
  </si>
  <si>
    <t>https://hh.ru/employer/15909</t>
  </si>
  <si>
    <t>https://hh.ru/employer/1293907</t>
  </si>
  <si>
    <t>Федеральное государственное бюджетное научное учреждение "Всероссийский научно-исследовательский институт рапса"</t>
  </si>
  <si>
    <t>http://vniirapsa.ru/ru/vakansii.html</t>
  </si>
  <si>
    <t>Общество с ограниченной ответственностью «Сибур Тобольск» (ООО «Сибур Тобольск»)</t>
  </si>
  <si>
    <t>626150, Тюменская область, 
г.Тобольск, промзона</t>
  </si>
  <si>
    <t>https://www.sibur.ru/siburtobolsk</t>
  </si>
  <si>
    <t>Публичное акционерное общество "Новолипецкий металлургический комбинат"</t>
  </si>
  <si>
    <t>http://nlmk.com/ru/career/</t>
  </si>
  <si>
    <t>https://hh.ru/employer/579112</t>
  </si>
  <si>
    <t>Общество с ограниченной ответственностью «Западно-сибирский нефтехимический комбинат» (ООО «Запсибнефтехим»)</t>
  </si>
  <si>
    <t>626150, Тюменская область, г.Тобольск, Промзона</t>
  </si>
  <si>
    <t>https://zsnh.sibur.ru</t>
  </si>
  <si>
    <t>Акционерное общество «Рафарма»</t>
  </si>
  <si>
    <t>399540, Тербунский район, село Тербуны, ул. Дорожная, д.6А</t>
  </si>
  <si>
    <t>http://rafarma.ru/career/</t>
  </si>
  <si>
    <t>https://hh.ru/employer/697769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</si>
  <si>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П.П.Семенова -Тян-Шанского"</t>
  </si>
  <si>
    <t>398020, г.Липецк, ул.Ленина, 42</t>
  </si>
  <si>
    <t>http://lspu-lipetsk.ru/modules.php?name=TrudV&amp;page=3</t>
  </si>
  <si>
    <t>Акционерное общество «СибурТюменьГаз» (АО «СибурТюменьГаз»)</t>
  </si>
  <si>
    <t>628616, Тюменская область, Ханты-Мансийский автономный округ, г. Нижневартовск, ул. Омская, д. 1</t>
  </si>
  <si>
    <t xml:space="preserve">Общество с ограниченной ответственностью «Акзо Нобель Коутингс» (ООО «Акзо Нобель Коутингс»)	</t>
  </si>
  <si>
    <t>398037, г.Липецк, Трубный проезд, строение 5В</t>
  </si>
  <si>
    <t>https://www.sibur.ru/SiburTumenGaz</t>
  </si>
  <si>
    <t xml:space="preserve">https://www.akzonobel.com/en/about-us/akzonobel-russia
</t>
  </si>
  <si>
    <t>140105, г. Раменское, ул.Прямолинейная, 26</t>
  </si>
  <si>
    <t>http://vnipivzryv.ru/vacancies</t>
  </si>
  <si>
    <t>Общество с ограниченной ответственностью 
«СИБУР Информационные технологии»
(ООО «СИБУР ИТ»)</t>
  </si>
  <si>
    <t>626150, Тюменская область, г.Тобольск, Восточный промышленный район, квартал 5-й, владение № 2, строение 25</t>
  </si>
  <si>
    <t>https://www.sibur.ru/sit</t>
  </si>
  <si>
    <t>https://hh.ru/employer/1841913</t>
  </si>
  <si>
    <t>Акционерное общество «Летно-исследовательский институт имени М.М. Громова»</t>
  </si>
  <si>
    <t>140180,  г. Жуковский, ул. Гарнаева, д.2А</t>
  </si>
  <si>
    <t>http://www.lii.ru/kontakty.html</t>
  </si>
  <si>
    <t>Открытое акционерное общество «Ямал СПГ» (ОАО «Ямал СПГ»)</t>
  </si>
  <si>
    <t>629700, Ямало-Ненецкий Автономный Округ, Ямальский район, село Яр-Сале, улица Худи Сэроко, 25 А</t>
  </si>
  <si>
    <t xml:space="preserve">http://yamallng.ru/
</t>
  </si>
  <si>
    <t>https://hh.ru/employer/1217768</t>
  </si>
  <si>
    <t xml:space="preserve">Федеральное государственное унитарное предприятие «Центральный аэрогидродинамический институт имени 
Н.Е. Жуковского»
</t>
  </si>
  <si>
    <t xml:space="preserve">https://odintsovo.hh.ru/employer/762125
</t>
  </si>
  <si>
    <t>140180,  г. Жуковский, ул. Жуковского, д.1</t>
  </si>
  <si>
    <t>http://www.tsagi.ru/jobs/</t>
  </si>
  <si>
    <t>https://hh.ru/employer/1664245</t>
  </si>
  <si>
    <t>140180, г.Жуковский,  ул.Туполева, 18</t>
  </si>
  <si>
    <t>http://www.niiao.ru/personal/vakansii/</t>
  </si>
  <si>
    <t>141000, г.Мытищи, 4530-й пр, владение 4, стр 1</t>
  </si>
  <si>
    <t>http://www.fine-info.ru/</t>
  </si>
  <si>
    <t>Закрытое акционерное общество "Завод экспериментального машиностроения ракетно-космической корпорации "Энергия" имени С.П.Королева"</t>
  </si>
  <si>
    <t>141070, Московская область, г. Королев, ул. Ленина, д. 4а</t>
  </si>
  <si>
    <t>http://www.energia.ru/ru/corporation/stuff.html</t>
  </si>
  <si>
    <t>https://hh.ru/employer/2167382</t>
  </si>
  <si>
    <t>http://www.istokmw.ru/vakansii/</t>
  </si>
  <si>
    <t>Публичное акционерное общество "Челябинский металлургический комбинат"</t>
  </si>
  <si>
    <t>https://hh.ru/employer/1750736</t>
  </si>
  <si>
    <t>Федеральное государственное автономное образовательное учреждение высшего образования «Южно-Уральский государственный университет (национальный исследовательский университет)»</t>
  </si>
  <si>
    <t>Акционерное общество «Красноармейский научно-исследовательский институт механизации»</t>
  </si>
  <si>
    <t>454080,  г. Челябинск, проспект Ленина, д.76</t>
  </si>
  <si>
    <t>141292, г. Красноармейск, Проспект Испытателей, д.8</t>
  </si>
  <si>
    <t>http://www.kniim.ru/index.php?option=com_content&amp;view=category&amp;id=2&amp;Itemid=8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</si>
  <si>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</si>
  <si>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454092, г. Челябинск, Воровского, д.64</t>
  </si>
  <si>
    <t>Акционерное общество «Челябинский радиозавод «Полет»</t>
  </si>
  <si>
    <t>454126,Челябинская область, г. Челябинск,
 ул. Тернопольская, д. 6</t>
  </si>
  <si>
    <t>141400, г. Химки, ул. Ленинградская, д. 24</t>
  </si>
  <si>
    <t>http://www.laspace.ru/company/education/vacancies/</t>
  </si>
  <si>
    <t>141401, г.Химки, ул. Бурденко д.1</t>
  </si>
  <si>
    <t>http://www.npoem.ru/about/staff/</t>
  </si>
  <si>
    <t>Акционерное общество "Трубодеталь"</t>
  </si>
  <si>
    <t>https://hh.ru/employer/228933</t>
  </si>
  <si>
    <t>Федеральное государственное бюджетное образовательное учреждение высшего образования «Магнитогорский государственный технический университет им. Г.И. Носова»</t>
  </si>
  <si>
    <t>455000, г. Магнитогорск, проспект Ленина, д.38</t>
  </si>
  <si>
    <t>142115, г.Подольск, ул.Машиностроителей, дом 23</t>
  </si>
  <si>
    <t>http://aozio.ru/career/job2.html</t>
  </si>
  <si>
    <t>Федеральное государственное бюджетное научное учреждение "Всероссийский научно-исследовательский институт механизации животноводства"</t>
  </si>
  <si>
    <t>http://www.vniimzh.ru/institut/vakansii</t>
  </si>
  <si>
    <t>Акционерное общество «Государственный ракетный центр имени академика В.П. Макеева»</t>
  </si>
  <si>
    <t>Общество с ограниченной ответственностью «НПО Петровакс Фарм»</t>
  </si>
  <si>
    <t>142143, Московская область, Подольский район, село Покров, ул. Сосновая, д.1</t>
  </si>
  <si>
    <t>http://www.petrovax.ru/career/vacancies/</t>
  </si>
  <si>
    <t>http://www.ugold.ru/ru/</t>
  </si>
  <si>
    <t>https://hh.ru/employer/5995</t>
  </si>
  <si>
    <t>Акционерное общество «Центральный научно-исследовательский институт точного машиностроения»</t>
  </si>
  <si>
    <t>Общество с ограниченной ответственностью "Панлантик"</t>
  </si>
  <si>
    <t>455021, Челябинская область, г.Магнитогорск, Сиреневый пр., д.30, оф. 95</t>
  </si>
  <si>
    <t>http://www.tsniitochmash.ru/%D0%B2%D0%B0%D0%BA%D0%B0%D0%BD%D1%81%D0%B8%D0%B8/</t>
  </si>
  <si>
    <t>https://www.panlantik.ru/</t>
  </si>
  <si>
    <t xml:space="preserve">Общество с ограниченной ответственностью "Архитектурная мастерская "Пинар" </t>
  </si>
  <si>
    <t xml:space="preserve">454048, Челябинская область, г. Челябинск, ул. Сони Кривой, д. 67, А </t>
  </si>
  <si>
    <t>https://hh.ru/employer/1128119</t>
  </si>
  <si>
    <t>Общество с ограниченной ответственностью Научно-технический центр «Приводная техника» (ООО "НТЦ Приводная Техника")</t>
  </si>
  <si>
    <t>454007,  г. Челябинск, ул. 40-летия Октября, д.20</t>
  </si>
  <si>
    <t>http://www.momentum.ru/</t>
  </si>
  <si>
    <t>Акционерное общество "Конструкторское бюро автоматических линий им.Л.Н. Кошкина"</t>
  </si>
  <si>
    <t>http://kbal.ru/page-28.html</t>
  </si>
  <si>
    <t>https://hh.ru/employer/726213</t>
  </si>
  <si>
    <t>https://hh.ru/employer/2784343</t>
  </si>
  <si>
    <t>Публичное акционерное общество «Челябинский трубопрокатный завод» (ПАО «ЧТПЗ»)</t>
  </si>
  <si>
    <t>454129, г.Челябинск, ул. Машиностроителей, д. 21</t>
  </si>
  <si>
    <t xml:space="preserve">https://chelpipe.ru
	</t>
  </si>
  <si>
    <t>http://www.trknara.ru/contacts</t>
  </si>
  <si>
    <t>https://odintsovo.hh.ru/employer/5466</t>
  </si>
  <si>
    <t>http://www.ipmt-hpm.ac.ru/conc/index.ru.html</t>
  </si>
  <si>
    <t>Федеральное государственное бюджетное научное учреждение "Всероссийский научно-исследовательский институт ирригационного рыбоводства"</t>
  </si>
  <si>
    <t>142460, Московская область, пос. им. Воровского, ул. Сергеева, 24</t>
  </si>
  <si>
    <t>http://ribovodvniir.ru/index/kontakty/0-14</t>
  </si>
  <si>
    <t>http://ditc.ras.ru/Contacts.html</t>
  </si>
  <si>
    <t>Федеральное государственное бюджетное научное учреждение "Федеральный исследовательский центр "Немчиновка"</t>
  </si>
  <si>
    <t>143026, Одинцовский район, п. Новоивановское, ул. Агрохимиков, 6</t>
  </si>
  <si>
    <t>http://nemchinowka.ru</t>
  </si>
  <si>
    <t>Акционерное общество "Наро-Фоминский машиностроительный завод"</t>
  </si>
  <si>
    <t>http://www.nfmz.ru/vakansii.html</t>
  </si>
  <si>
    <t>143403, Московская область, г.Красногорск, ул. Речная, д. 8</t>
  </si>
  <si>
    <t>http://shvabe.com/about/company/krasnogorskiy-zavod-im-s-a-zvereva/kontakts/</t>
  </si>
  <si>
    <t>Публичное акционерное общество «Т Плюс»</t>
  </si>
  <si>
    <t>143421, Красногорский район, автодорога Балтия, территория 26 км бизнес-центра Рига-Ленд, строение 3</t>
  </si>
  <si>
    <t>http://www.tplusgroup.ru/career/vacancies/</t>
  </si>
  <si>
    <t>https://hh.ru/employer/4073</t>
  </si>
  <si>
    <t>http://www.niidp.ru/index.php/ob-institute/vakansii</t>
  </si>
  <si>
    <t>http://acrubin.ru/64-vakansii.html</t>
  </si>
  <si>
    <t>https://hh.ru/employer/1035262</t>
  </si>
  <si>
    <t>Общество с ограниченной ответственностью "Компетентум.ру" (ООО "Компетентум.ру")</t>
  </si>
  <si>
    <t>141700, Московская область, г. Долгопрудный, Лихачевский проезд, д.4, стр.1</t>
  </si>
  <si>
    <t>http://competentum.ru/</t>
  </si>
  <si>
    <t xml:space="preserve">
Федеральное государственное бюджетное учреждение науки Институт белка Российской академии наук (ИБ РАН)</t>
  </si>
  <si>
    <t xml:space="preserve">
142290, Московская область, г. Пущино, ул. Институтская, д. 4</t>
  </si>
  <si>
    <t>https://protres.ru/kontakty</t>
  </si>
  <si>
    <t>Федеральное государственное бюджетное учреждение культуры «Государственный историко-художественный и литературный музей-заповедник «Абрамцево»</t>
  </si>
  <si>
    <t xml:space="preserve">141352, Московская область, Сергиево-Посадский район, с.Абрамцево, ул.Музейная, д.1 </t>
  </si>
  <si>
    <t>http://www.abramtsevo.net/kontakti/kontakti.html</t>
  </si>
  <si>
    <t>https://hh.ru/employer/2385923</t>
  </si>
  <si>
    <t>143025, Московская область, Одинцовский район, д Сколково, ул Новая, д.100</t>
  </si>
  <si>
    <t>http://www.skoltech.ru/about/join-staff/</t>
  </si>
  <si>
    <t>https://hh.ru/employer/976931</t>
  </si>
  <si>
    <t>Акционерное общество "Байкал Электроникс"</t>
  </si>
  <si>
    <t>143421, Московская область, Красногорский район, автодорога Балтия, территория 26 км бизнес-центр Рига-Ленд, стр. Б2</t>
  </si>
  <si>
    <t>https://www.baikalelectronics.ru/</t>
  </si>
  <si>
    <t>https://hh.ru/employer/1188681</t>
  </si>
  <si>
    <t xml:space="preserve">Государственное автономное учреждение здравоохранения Московской области «Центральная городская клиническая больница г.Реутов» (ГАУЗ МО "ЦГКБ г. Реутов") </t>
  </si>
  <si>
    <t xml:space="preserve">143964, Московская область, г. Реутов, ул. Ленина, д.2а        </t>
  </si>
  <si>
    <t>http://reutzdrav.ru/about/</t>
  </si>
  <si>
    <t>https://hh.ru/employer/141969?customDomain=1</t>
  </si>
  <si>
    <t>Общество с ограниченной ответственностью ОКБ "Гамма" (ООО ОКБ "Гамма")</t>
  </si>
  <si>
    <t xml:space="preserve">141280, Московская область, г.Ивантеевка, Фабричный проезд, д. 1, здание 29 АКБ
</t>
  </si>
  <si>
    <t>https://okb-gamma.ru</t>
  </si>
  <si>
    <t>Общество с ограниченной ответственность «К-Диджитал Лаб» (ООО «К-Диджитал Лаб»)</t>
  </si>
  <si>
    <t>141700, Московская область, г.Долгопрудный, Лихаческий проезд, д.4, стр.1</t>
  </si>
  <si>
    <t xml:space="preserve">www.cdigitallab.biz  </t>
  </si>
  <si>
    <t>Общество с ограниченной ответственностью "Русмолоко"</t>
  </si>
  <si>
    <t>Юридический адрес:
141335, Московская область, Сергиево-Посадский район, с.Шеметово, ул.Центральная, д.36
Фактический адрес:
г.Москва, ул. Дербеневская набережная, д.7, стр.16"</t>
  </si>
  <si>
    <t>https://www.agroholding.info</t>
  </si>
  <si>
    <t>https://hh.ru/employer/1100500</t>
  </si>
  <si>
    <t xml:space="preserve">Акционерное общество «Головной центр по воспроизводству сельскохозяйственных животных» (АО "ГЦВ") </t>
  </si>
  <si>
    <t>142143,Подольский район, пос. Быково, ул.Центральная, д.3</t>
  </si>
  <si>
    <t>http://oaohcr.ru</t>
  </si>
  <si>
    <t>https://vostok.ru</t>
  </si>
  <si>
    <t>https://hh.ru/employer/339</t>
  </si>
  <si>
    <t>Общество с ограниченной ответственностью "Вириом" (ООО "Вириом")</t>
  </si>
  <si>
    <t>141400, Московская область, г.Химки, ул.Рабочая 2А,корп.1</t>
  </si>
  <si>
    <t>http://viriom.ru</t>
  </si>
  <si>
    <t>Акционерное общество "Международный аэропорт Шереметьево" (АО "МАШ")</t>
  </si>
  <si>
    <t>141400, Московская область, г.Химки, тер.аэропорт Шереметьево</t>
  </si>
  <si>
    <t>http://old.svo.aero/career</t>
  </si>
  <si>
    <t>https://hh.ru/employer/229</t>
  </si>
  <si>
    <t>Общество с ограниченной ответственностью "Ньювак" (ООО "НьюВак")</t>
  </si>
  <si>
    <t xml:space="preserve">141400, Московская область, г. Химки, ул.Рабочая, 2а-1 </t>
  </si>
  <si>
    <t>http://www.newvac.ru</t>
  </si>
  <si>
    <t>https://hh.ru/employer/1283727</t>
  </si>
  <si>
    <t>Открытое акционерное общество «Демиховский машиностроительный завод» (ОАО «ДМЗ»)</t>
  </si>
  <si>
    <t>142632, Орехово-Зуевский район, Московская область, деревня Демихово</t>
  </si>
  <si>
    <t>http://www.dmzavod.ru</t>
  </si>
  <si>
    <t>Открытое Акционерное общество Холдинговая компания «Коломенский завод» (ОАО «Коломенский завод»)</t>
  </si>
  <si>
    <t>140408, Московская область, 
г.Коломна, ул. Партизан, д. 42</t>
  </si>
  <si>
    <t>http://www.kolomnadiesel.com/</t>
  </si>
  <si>
    <t>Открытое акционерное общество «МЕТРОВАГОНМАШ» (ОАО «МЕТРОВАГОНМАШ»)</t>
  </si>
  <si>
    <t>141009,  Московская область, г.Мытищи, ул. Колонцова, д. 4</t>
  </si>
  <si>
    <t>http://www.metrowagonmash.ru</t>
  </si>
  <si>
    <t>https://hh.ru/employer/656285</t>
  </si>
  <si>
    <t>Муниципальное автономное общеобразовательное учреждение «Зареченская средняя общеобразовательная школа» (МАОУ Зареченская СОШ)</t>
  </si>
  <si>
    <t>143085, Московская область,  р.п. Заречье, ул. Берёзовая, д.1</t>
  </si>
  <si>
    <t>http://www.zs76.ru</t>
  </si>
  <si>
    <t>Общество с ограниченной ответственностью "ДЖЕЙ-ЮВИ" (ООО "ДЖЕЙ-ЮВИ")</t>
  </si>
  <si>
    <t>143502, Московская область, Истринский район, г.Истра, ул. Панфилова, д.11</t>
  </si>
  <si>
    <t>https://j-uv.ru</t>
  </si>
  <si>
    <t>Федеральное государственное бюджетное учреждение культуры «Государственный музей-усадьба «Архангельское» (Музей-усадьба «Архангельское»)</t>
  </si>
  <si>
    <t>143420, Московская область, городской округ Красногорск, пос. Архангельское</t>
  </si>
  <si>
    <t>http://arhangelskoe.su</t>
  </si>
  <si>
    <t>https://hh.ru/employer/2272232</t>
  </si>
  <si>
    <t>Акционерное общество «РТСофт» (АО «РТСофт»)</t>
  </si>
  <si>
    <t>142432, Московская область, 
г.Черноголовка, Северный проезд, д.1</t>
  </si>
  <si>
    <t>http://www.rtsoft.ru</t>
  </si>
  <si>
    <t>https://hh.ru/employer/7452</t>
  </si>
  <si>
    <t>Государственное бюджетное учреждение культуры Московской области музейно-выставочный комплекс Московской области «Новый Иерусалим» (ГБУК МО «Музей «Новый Иерусалим»)</t>
  </si>
  <si>
    <t>143500, Московская область, г.Истра, Ново-Иерусалимская набережная, д.1</t>
  </si>
  <si>
    <t>https://njerusalem.ru</t>
  </si>
  <si>
    <t xml:space="preserve">Частное общеобразовательное учреждение "Кембриджская Международная Школа" (ЧОУ "Кембриджская Международная Школа") </t>
  </si>
  <si>
    <t>143085, Московская область, Одинцовский район, п.Заречье, ул.Березовая, д.2</t>
  </si>
  <si>
    <t>https://cisrussia.com/ru/work-at-cis/</t>
  </si>
  <si>
    <t>https://odintsovo.hh.ru/employer/1760109</t>
  </si>
  <si>
    <t>Общество с ограниченной ответственностью "КОУДВЕБ" (ООО "КОУДВЕБ")</t>
  </si>
  <si>
    <t>141701, Московская обл., г.Долгопрудный, Лихачевский проезд, д.4, стр.1, помещение №35-36, 37-44</t>
  </si>
  <si>
    <t>https://www.codeweb.biz/</t>
  </si>
  <si>
    <t xml:space="preserve">Частное общеобразовательное учреждение "Центр образования "Первая Европейская Гимназия Петра Великого" (ЧОУ "ЦО Первая Европейская Гимназия Петра Великого") </t>
  </si>
  <si>
    <t>"Юридический адрес: 141031, Московская область, Мытищинский район, Сгонниковский с.о., д.Вешки, ул.Садовая, д.26
Фактический адрес: 141031, Московская область, Мытищинский район, п.Нагорное, стр.9"</t>
  </si>
  <si>
    <t>http://www.petersschool.ru/</t>
  </si>
  <si>
    <t>https://hh.ru/employer/1985643</t>
  </si>
  <si>
    <t>Государственное образовательное учреждение высшего образования Московской области "Московский государственный областной университет" (МГОУ)</t>
  </si>
  <si>
    <t>141014, Московская область, г.Мытищи, ул.Веры Волошиной, д.24</t>
  </si>
  <si>
    <t>https://mgou.ru/otdel-kadrov/otdel-kadrov-sotrudnikov-i-prepodavatelej/konkurs</t>
  </si>
  <si>
    <t>https://www.superjob.ru/clients/moskovskij-gosudarstvennyj-oblastnoj-universitet-mgou-2248914.html</t>
  </si>
  <si>
    <t>Акционерное общество  «РТ Лабс» (АО «РТ Лабс»)</t>
  </si>
  <si>
    <t>141402, Московская область, г.Химки, ул.Пролетарская, д.23,комн.101</t>
  </si>
  <si>
    <t>https://www.rtlabs.ru/vakansii/</t>
  </si>
  <si>
    <t>https://hh.ru/employer/894410</t>
  </si>
  <si>
    <t>Общество с ограниченной ответственностью Производственная компания "СтройОснова" (ООО ПК "СтройОснова")</t>
  </si>
  <si>
    <t>141092, Московская обл., г.Королев, мкр.Юбилейный, ул.Пионерская, д.1/4, офис 3</t>
  </si>
  <si>
    <t>https://osnova-m.ru/</t>
  </si>
  <si>
    <t>https://hh.ru/employer/1938950</t>
  </si>
  <si>
    <t>Федеральное государственное бюджетное научное учреждение "Федеральный научный центр зернобобовых и крупяных культур"</t>
  </si>
  <si>
    <t>http://www.vniizbk.ru/ru/contact.html</t>
  </si>
  <si>
    <t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t>
  </si>
  <si>
    <t>http://www.vnims.ryazan.ru/vakans.html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</si>
  <si>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</si>
  <si>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390026, г. Рязань, ул. Высоковольтная, д.9</t>
  </si>
  <si>
    <t>http://www.rzgmu.ru/workers/vacancies/</t>
  </si>
  <si>
    <t>http://www.bee.ryazan.ru/contacts.html</t>
  </si>
  <si>
    <t>Общество с ограниченной ответственностью "Производственно - Финансовое предприятие " Квантэкс"</t>
  </si>
  <si>
    <t>390000, г.Рязань, ул. Кудрявцева, д.34</t>
  </si>
  <si>
    <t>http://www.kvantex.ru/</t>
  </si>
  <si>
    <t>Общество с ограниченной ответственностью "Рельеф-центр" (ООО "Рельеф-центр")</t>
  </si>
  <si>
    <t>390010, г. Рязань, ул. Зафабричная, д. 14</t>
  </si>
  <si>
    <t>https://relef.ru</t>
  </si>
  <si>
    <t>https://hh.ru/employer/126025</t>
  </si>
  <si>
    <t>Акционерное Общество «Корпорация развития Рязанской области» (АО «Корпорация развития Рязанской области»)</t>
  </si>
  <si>
    <t>390000, г.Рязань, ул. Полонского, д. 7</t>
  </si>
  <si>
    <t>http://rrcd.ru</t>
  </si>
  <si>
    <t>http://smolgmu.ru/index.php?page[common]=dept&amp;id=2004</t>
  </si>
  <si>
    <t>http://smniish.ucoz.ru/index/0-7</t>
  </si>
  <si>
    <t>http://mzp.su/obrsv.php</t>
  </si>
  <si>
    <t>Публичное акционерное общество "Тамбовский завод "Электроприбор"</t>
  </si>
  <si>
    <t>392000, г. Тамбов, Моршанское шоссе, д.36</t>
  </si>
  <si>
    <t>http://www.elektmb.ru/</t>
  </si>
  <si>
    <t>https://tambov.hh.ru/employer/2714841</t>
  </si>
  <si>
    <t>Общество с ограниченной ответственностью "Славянка" (ООО "Славянка")</t>
  </si>
  <si>
    <t>393670, Тамбовская область, г.Жердевка, ул. Первомайская, д.42</t>
  </si>
  <si>
    <t>171505, Тверская обл., г.Кимры, ул. 50 лет ВЛКСМ, дом 11Б</t>
  </si>
  <si>
    <t>http://smz-stanki.ru/contacts/</t>
  </si>
  <si>
    <t>Федеральное государственное бюджетное образовательное учреждение высшего образования «Тверской государственный медицинский университет» Министерства здравоохранения Российской Федерации</t>
  </si>
  <si>
    <t>http://tvgmu.ru/content/2/</t>
  </si>
  <si>
    <t>Открытое акционерное общество  «Тверской
вагоностроительный завод» (ОАО "ТВЗ")</t>
  </si>
  <si>
    <t>170003, г.Тверь, Петербургское шоссе, д. 45-б</t>
  </si>
  <si>
    <t>http://www.tvz.ru</t>
  </si>
  <si>
    <t>Акционерное Общество «Сибур-ПЭТФ» (АО «Сибур-ПЭТФ»)</t>
  </si>
  <si>
    <t>170100, г.Тверь, пл. Гагарина,
д. 1, корп. 77, офис 1</t>
  </si>
  <si>
    <t>https://www.sibur.ru/SiburPETF</t>
  </si>
  <si>
    <t>Акционерное общество «Конструкторское бюро приборостроения им. Академика А.Г. Шипунова»</t>
  </si>
  <si>
    <t>300001, г. Тула, Щегловская засека, д.59</t>
  </si>
  <si>
    <t>http://kbptula.ru/ru/kontakty</t>
  </si>
  <si>
    <t>https://tula.hh.ru/employer/1183378</t>
  </si>
  <si>
    <t>Акционерное общество «Научно-производственное объединение «Сплав»</t>
  </si>
  <si>
    <t>http://splav.org/v3/vacancy.asp</t>
  </si>
  <si>
    <t>https://hh.ru/employer/1697545</t>
  </si>
  <si>
    <t>Акционерное общество «Тульская региональная корпорация развития государственно-частного партнерства» (АО «Корпорация развития Тульской области»)</t>
  </si>
  <si>
    <t>300041, г.Тула, ул.Менделеевская, д.4</t>
  </si>
  <si>
    <t>http://www.invest-tula.com/contacts/</t>
  </si>
  <si>
    <t>https://tula.hh.ru/employer/1652038</t>
  </si>
  <si>
    <t>http://rcst.tsu.tula.ru/vacancies/</t>
  </si>
  <si>
    <t>Федеральное казенное предприятие «Алексинский химический комбинат»</t>
  </si>
  <si>
    <t>301361, Алексинский район, г. Алексин, площадь Победы, д.21</t>
  </si>
  <si>
    <t>http://alhk.ru/list/vacances</t>
  </si>
  <si>
    <t>https://aleksin.hh.ru/employer/1373378</t>
  </si>
  <si>
    <t xml:space="preserve">Федеральное государственное бюджетное учреждение культуры «Государственный военно-исторический и природный музей-заповедник «Куликово поле» </t>
  </si>
  <si>
    <t>301949, Тульская область, Куркинский район, д. Ивановка (Ивановская волость), хозяйственно-вспомогательная база музея</t>
  </si>
  <si>
    <t>http://www.kulpole.ru/</t>
  </si>
  <si>
    <t>https://hh.ru/employer/3049076</t>
  </si>
  <si>
    <t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t>
  </si>
  <si>
    <t>150000, г. Ярославль, ул. Республиканская, д.108/1</t>
  </si>
  <si>
    <t>http://yspu.org/Main_Page</t>
  </si>
  <si>
    <t>https://yaroslavl.hh.ru/employer/1699263</t>
  </si>
  <si>
    <t>http://www.botik.ru/PSI/</t>
  </si>
  <si>
    <t>http://www.npo-saturn.ru/?sat=252</t>
  </si>
  <si>
    <t>Акционерное общество "ОДК-Газовые турбины"</t>
  </si>
  <si>
    <t>http://odk-gt.ru/index.php/ru/karera/vakansii</t>
  </si>
  <si>
    <t>http://www.rsatu.ru/</t>
  </si>
  <si>
    <t>Акционерное общество "Фармославль"</t>
  </si>
  <si>
    <t>http://xn--80aykbs8d.xn--p1ai/about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</si>
  <si>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</si>
  <si>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150000, г. Ярославль, ул.Революционная, д.5</t>
  </si>
  <si>
    <t>http://ysmu.ru/index.php/ru/glavnaya/akademiya-segodnya/informatization</t>
  </si>
  <si>
    <t>Общество с ограниченной ответственностью "ДаПри" (ООО "ДаПри")</t>
  </si>
  <si>
    <t>150042, г.Ярославль, ул.Блюхера, д. 26</t>
  </si>
  <si>
    <t>https://www.dapri.ru</t>
  </si>
  <si>
    <t>https://hh.ru/employer/1226730</t>
  </si>
  <si>
    <t>Федеральное государственное бюджетное образовательное учреждение высшего образования «Амурская государственная медицинская академия» Министерства здравоохранения Российской Федерации</t>
  </si>
  <si>
    <t>Публичное акционерное общество "Восточный экспресс банк"</t>
  </si>
  <si>
    <t>675000, Амурская обл., г.Благовещенск, переулок Св.Иннокентия, 1</t>
  </si>
  <si>
    <t>https://hh.ru/employer/78961</t>
  </si>
  <si>
    <t>Федеральное государственное бюджетное образовательное учреждение высшего  образования "Амурский государственный университет" (ФГБОУ ВО "АМГУ")</t>
  </si>
  <si>
    <t>675027, Амурская область, г.Благовещенск, Игнатьевское шоссе, д.21</t>
  </si>
  <si>
    <t>https://www.amursu.ru</t>
  </si>
  <si>
    <t>Федеральное государственное бюджетное образовательное учреждение высшего образования «Забайкальский государственный университет»</t>
  </si>
  <si>
    <t>672039, г. Чита, ул. Александро-Заводская, д.30</t>
  </si>
  <si>
    <t>Федеральное государственное бюджетное образовательное учреждение высшего образования «Читинская государственная медицинская академия» Министерства здравоохранения Российской Федерации</t>
  </si>
  <si>
    <t>672090,г. Чита, ул. Горького, д.39А</t>
  </si>
  <si>
    <t>Публичное акционерное общество «Приаргунское производственное горно-химическое объединение»</t>
  </si>
  <si>
    <t>674673, Краснокаменский район, г. Краснокаменск, проспект Строителей, д.11</t>
  </si>
  <si>
    <t xml:space="preserve">
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 (ИПРЭК СО РАН)</t>
  </si>
  <si>
    <t xml:space="preserve">
672014, Забайкальский край, г.Чита, ул. Недорезова, д.16, корп.А</t>
  </si>
  <si>
    <t>http://inrec.sbras.ru</t>
  </si>
  <si>
    <t>Федеральное государственное бюджетное научное учреждение "Магаданский научно-исследовательский институт сельского хозяйства"</t>
  </si>
  <si>
    <t>Публичное акционерное общество энергетики и электрификации "Магаданэнерго"</t>
  </si>
  <si>
    <t>685000, г. Магадан, ул. Советская, д.24</t>
  </si>
  <si>
    <t>https://hh.ua/employer/965476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</si>
  <si>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</si>
  <si>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науки
 «Федеральный научный центр биоразнообразия наземной биоты Восточной Азии» Дальневосточного отделения Российской академии наук</t>
  </si>
  <si>
    <t>http://biosoil.ru/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</si>
  <si>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</si>
  <si>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 xml:space="preserve">690950, г. Владивосток, ул. Суханова, д.8
</t>
  </si>
  <si>
    <t>Акционерное общество «Центр судоремонта «Дальзавод»</t>
  </si>
  <si>
    <t xml:space="preserve">690950, г. Владивосток, ул. Светланская, д.72
</t>
  </si>
  <si>
    <t>Краевое государственное автономное учреждение "Краевая спортивная школа"</t>
  </si>
  <si>
    <t>690091,  г.Владивосток, ул. Батарейная, д.2</t>
  </si>
  <si>
    <t>Публичное акционерное общество «Арсеньевская авиационная компания «Прогресс» им. Н.И. Сазыкина»</t>
  </si>
  <si>
    <t xml:space="preserve">692330, г. Арсеньев, Площадь Ленина, д.5
</t>
  </si>
  <si>
    <t>Федеральное государственное бюджетное образовательное учреждение высшего профессионального образования "Приморская государственная сельскохозяйственная академия" (Приморская ГСХА)</t>
  </si>
  <si>
    <t>692510, Приморский край, г.Уссурийск, пр. Блюхера 44</t>
  </si>
  <si>
    <t>Акционерное общество «Дальневосточный завод «Звезда»</t>
  </si>
  <si>
    <t xml:space="preserve">692809, г. Большой Камень, ул. Степана Лебедева, д.1
</t>
  </si>
  <si>
    <t>Федеральное государственное бюджетное образовательное учреждение высшего образования "Сахалинский государственный университет" (СахГУ)</t>
  </si>
  <si>
    <t>693008, г.Южно-Сахалинск, ул.Ленина, д.290</t>
  </si>
  <si>
    <t>Областное автономное учреждение "Спортивно-туристический комплекс "Горный воздух"</t>
  </si>
  <si>
    <t>693000, г.Южно-Сахалинск, пр.Коммунистический, д.49, ком.201</t>
  </si>
  <si>
    <t>Федеральное государственное бюджетное научное учреждение "Бурятский научно-исследовательский институт сельского хозяйства"</t>
  </si>
  <si>
    <t xml:space="preserve">
Федеральное государственное бюджетное учреждение науки Институт общей и экспериментальной биологии Сибирского отделения Российской академии наук (ИОЭБ СО РАН)</t>
  </si>
  <si>
    <t xml:space="preserve">
670047,  г. Улан-Удэ, ул. Сахьяновой, д.6</t>
  </si>
  <si>
    <t>http://igeb.ru/vacancy/</t>
  </si>
  <si>
    <t>Общество с ограниченной ответственностью "Востсибпроект"</t>
  </si>
  <si>
    <t>670031,  г. Улан-Удэ, ул.Ключевская, д.30-3</t>
  </si>
  <si>
    <t>Федеральное государственное бюджетное образовательное учреждение высшего образования "Бурятский государственный университет имени Доржи Банзарова"</t>
  </si>
  <si>
    <t>670000, Республика Бурятия, г.Улан-Удэ, ул. Смолина, д.24а</t>
  </si>
  <si>
    <t xml:space="preserve">http://www.bsu.ru </t>
  </si>
  <si>
    <t xml:space="preserve"> https://ulan-ude.hh.ru/employer/2537523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</si>
  <si>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</si>
  <si>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 xml:space="preserve">677000, г. Якутск,  ул. Белинского, д.58
</t>
  </si>
  <si>
    <t>Государственное научное учреждение Якутский научно-исследовательский институт сельского хозяйства Российской академии сельскохозяйственных наук</t>
  </si>
  <si>
    <t>Акционерное общество Холдинговая компания "Якутуголь"</t>
  </si>
  <si>
    <t>Федеральное государственное бюджетное образовательное учреждение высшего  образования "Якутская государственная сельскохозяйственная академия" (ФГБОУ ВО Якутская ГСХА)</t>
  </si>
  <si>
    <t>677007, Республика Саха (Якутия), г.Якутск, ш. Сергеляхское 3 км, д.3</t>
  </si>
  <si>
    <t>http://ysaa.ru/</t>
  </si>
  <si>
    <t>Государственное бюджетное учреждение «Агентство инвестиционного развития Республики Саха (Якутия)» (ГБУ «АИР РС(Я)»)</t>
  </si>
  <si>
    <t>677000, Республика Саха (Якутия), г.Якутск, пр-т Ленина, 28</t>
  </si>
  <si>
    <t>https://investyakutia.com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</si>
  <si>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</si>
  <si>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 xml:space="preserve">680000, г. Хабаровск, ул. Муравьева-Амурского, д.35
</t>
  </si>
  <si>
    <t>Акционерное общество «179 судоремонтный завод»</t>
  </si>
  <si>
    <t xml:space="preserve">680018,г. Хабаровск, ул. Портовая, д.1
</t>
  </si>
  <si>
    <t>Нет сайта. Контакты:         
Телефон: +7(4212)42-90-02, Факс: +7(4212)42-90-21</t>
  </si>
  <si>
    <t>Филиал Публичного акционерного общества «Компания «Сухой» «Комсомольский - на - Амуре авиационный завод им. Ю.А. Гагарина»</t>
  </si>
  <si>
    <t xml:space="preserve">681018, г. Комсомольск-на-Амуре, ул. Советская, д. 1
</t>
  </si>
  <si>
    <t>Автономная некоммерческая организация "Агентство инвестиций и развития Хабаровского края"</t>
  </si>
  <si>
    <t>680000, г.Хабаровск, ул. Тургенева, д.26А, оф.210</t>
  </si>
  <si>
    <t>Федеральное государственное бюджетное образовательное учреждение высшего образования "Тихоокеанский государственный университет"</t>
  </si>
  <si>
    <t>680000, г.Хабаровск, ул. Тихоокеанская, д.136</t>
  </si>
  <si>
    <t>Федеральное государственное бюджетное образовательное учреждение высшего образования "Комсомольский-на-Амуре государственный технический университет"</t>
  </si>
  <si>
    <t>681013, Хабаровский край, г.Комсомольск-на-Амуре, пр.Ленина, 27</t>
  </si>
  <si>
    <t>Федеральное государственное бюджетное образовательное учреждение высшего образования "Хабаровский государственный университет экономики и права"</t>
  </si>
  <si>
    <t>680042, г.Хабаровск, ул.Тихоокеанская, д.134</t>
  </si>
  <si>
    <t>Акционерное общество "Газпром газораспределение Дальний Восток"</t>
  </si>
  <si>
    <t>680011, г.Хабаровск, ул. Брестская, д.51</t>
  </si>
  <si>
    <t>Федеральное государственное бюджетное учреждение науки Институт горного дела Дальневосточного отделения Российской академии науки</t>
  </si>
  <si>
    <t>680000, г.Хабаровск, ул.Тургенева, д.51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</si>
  <si>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</si>
  <si>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"Астраханский государственный университет"</t>
  </si>
  <si>
    <t>414056, г.Астрахань, ул.Татищева, д.20А</t>
  </si>
  <si>
    <t>Общество с ограниченной ответственностью «Научно-производственная компания «АстраханьНефтеГазСервис» (ООО НПК «АНГС»)</t>
  </si>
  <si>
    <t>414040, г. Астрахань, ул. Адми-ралтейская, 53 литер М, кабинет №42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</si>
  <si>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</si>
  <si>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400131, Волгоградская область, г. Волгоград, площадь Павших Борцов, д.1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</si>
  <si>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 (ВолгГТУ)</t>
  </si>
  <si>
    <t>400005, г.Волгоград, проспект им.В.И.Ленина, 28</t>
  </si>
  <si>
    <t>Федеральное государственное бюджетное научное учреждение "Научно-исследовательский институт клинической и экспериментальной ревматологии им. А.Б. Зборовского"</t>
  </si>
  <si>
    <t>http://www.pebma.ru/</t>
  </si>
  <si>
    <t>https://hh.ru/employer/1001068</t>
  </si>
  <si>
    <t>Федеральное государственное бюджетное научное учреждение "Всероссийский научно-исследовательский институт биологической защиты растений"</t>
  </si>
  <si>
    <t>350000, Краснодарский край, г. Краснодар, п/о 39</t>
  </si>
  <si>
    <t>Федеральное государственное бюджетное образовательное учреждение высшего образования «Кубанский государственный аграрный университет имени И.Т.Трубилина»</t>
  </si>
  <si>
    <t>Федеральное государственное бюджетное образовательное учреждение высшего образования «Кубанский государственный медицинский университет» Министерства здравоохранения Российской Федерации</t>
  </si>
  <si>
    <t>350063,Краснодасркий край, г. Краснодар, ул. Седина, д.4</t>
  </si>
  <si>
    <t>Федеральное государственное бюджетное образовательное учреждение высшего образования «Краснодарский государственный институт культуры»</t>
  </si>
  <si>
    <t>350072, г. Краснодар, ул.им.40-летия Победы, д.33</t>
  </si>
  <si>
    <t>Акционерное общество «Новороссийский судоремонтный завод»</t>
  </si>
  <si>
    <t>353902, г. Новороссийск, Сухумское шоссе</t>
  </si>
  <si>
    <t>Федеральное государственное бюджетное образовательное учреждение высшего образования "Кубанский государственный университет"</t>
  </si>
  <si>
    <t>350040 г. Краснодар, ул. Ставропольская, д.149</t>
  </si>
  <si>
    <t>https://kubsu.ru/ru/node/3427</t>
  </si>
  <si>
    <t>Общество с ограниченной ответственностью «Атэк-С» (ООО "АТЭК-С")</t>
  </si>
  <si>
    <t>350080, Краснодарский край, г. Краснодар, ул. Заводская, 32, офис 203</t>
  </si>
  <si>
    <t>https://atekgc.ru/vakansii/</t>
  </si>
  <si>
    <t>Публичное акционерное общество энергетики и электрификации Кубани (ПАО «Кубаньэнерго»)</t>
  </si>
  <si>
    <t>350033, г.Краснодар, ул. Ставропольская, д.2А</t>
  </si>
  <si>
    <t>http://kubanenergo.ru/</t>
  </si>
  <si>
    <t>Федеральное государственное бюджетное образовательное учреждение «Всероссийский детский центр «Орлёнок» (ФГБОУ ВДЦ «Орлёнок»)</t>
  </si>
  <si>
    <t>352842, Краснодарский край, Туапсинский район, поселок городского типа Новомихайловский, Вдц "Орленок"</t>
  </si>
  <si>
    <t>http://www.center-orlyonok.ru</t>
  </si>
  <si>
    <t xml:space="preserve">Общество с ограниченной ответственностью «Сокольский-Агро» (ООО «Сокольский-Агро»)	</t>
  </si>
  <si>
    <t>352305, Краснодарский край, 
Усть-Лабинский район,
х.Сокольский, д. 2</t>
  </si>
  <si>
    <t>Общество с ограниченной ответственностью «Корпоративный центр оздоровления «СИБУР-ЮГ» (ООО КЦО «СИБУР-ЮГ»)</t>
  </si>
  <si>
    <t>353456, Краснодарский край, г.Анапа, Пионерский проспект, д.255</t>
  </si>
  <si>
    <t>http://sibur-yug.ru</t>
  </si>
  <si>
    <t>Федеральное государственное автономное образовательное учреждение высшего образования «Южный федеральный университет»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</si>
  <si>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</si>
  <si>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http://rostgmu.ru/sveden/common</t>
  </si>
  <si>
    <t>Федеральное государственное бюджетное образовательное учреждение высшего профессионального образования "Ростовский государственный строительный университет" (РГСУ)</t>
  </si>
  <si>
    <t>344022, Ростовская область, г.Ростов-на-Дону, ул.Социалистическая, д.162</t>
  </si>
  <si>
    <t>Публичное акционерное общество «Таганрогский авиационный научно-технический комплекс им. Г.М. Бериева»</t>
  </si>
  <si>
    <t>347923,  г.Таганрог, площадь Авиаторов, д.1</t>
  </si>
  <si>
    <t>Федеральное государственное бюджетное учреждение культуры "Государственный Ростово-Ярославский архитектурно-художественный музей-заповедник"</t>
  </si>
  <si>
    <t>152155, Ростовский район, г. Ростов, ул. Кремль</t>
  </si>
  <si>
    <t>http://www.rostmuseum.ru/Page?pageName=contacts</t>
  </si>
  <si>
    <t xml:space="preserve">Публичное акционерное общество «Межрегиональная распределительная сетевая компания Юга» (ПАО «МРСК Юга»)	</t>
  </si>
  <si>
    <t>344002, г. Ростов-на-Дону, ул. Большая Садовая, д.49</t>
  </si>
  <si>
    <t>http://mrsk-yuga.ru/</t>
  </si>
  <si>
    <t>https://hh.ru/employer/113327</t>
  </si>
  <si>
    <t>Федеральное государственное бюджетное образовательное учреждение высшего образования "Донской государственный технический университет" (ДГТУ)</t>
  </si>
  <si>
    <t>344000, Ростовская область, г. Ростов-на-Дону, пл. Гагарина, д.2</t>
  </si>
  <si>
    <t>https://donstu.ru/</t>
  </si>
  <si>
    <t>https://hh.ru/employer/1054885</t>
  </si>
  <si>
    <t>Публичное акционерное общество "ТНС Энерго Ростов-на-Дону" (ПАО "ТНС Энерго Ростов-на-Дону")</t>
  </si>
  <si>
    <t>344022, г.Ростов-на-Дону, пер. Журавлева, д.47</t>
  </si>
  <si>
    <t>https://rostov.tns-e.ru/population</t>
  </si>
  <si>
    <t>https://rostov.hh.ru/employer/641506</t>
  </si>
  <si>
    <t xml:space="preserve">Общество с ограниченной ответственностью «Производственная компания «Новочеркасский электровозостроительный завод» (ООО «ПК «НЭВЗ»)      </t>
  </si>
  <si>
    <t>346413, г.Новочеркасск, ул. Машиностроителей, д.7а</t>
  </si>
  <si>
    <t>https://www.nevz.com</t>
  </si>
  <si>
    <t>Федеральное государственное автономное образовательное учреждение высшего образования «Крымский федеральный университет имени В. И. Вернадского»</t>
  </si>
  <si>
    <t>http://cfuv.ru/</t>
  </si>
  <si>
    <t xml:space="preserve">Федеральное государственное автономное образовательное учреждение высшего образования «Севастопольский государственный университет» (ФГАОУ ВО "Севастопольский государственный университет")     </t>
  </si>
  <si>
    <t>299053, г.Севастополь, Университетская ул., д.33</t>
  </si>
  <si>
    <t>https://www.sevsu.ru/rus/</t>
  </si>
  <si>
    <t>Федеральное государственное бюджетное учреждение культуры «Государственный музей героической обороны и освобождения Севастополя» (ФГБУК "ГМГООС")</t>
  </si>
  <si>
    <t>299011, г. Севастополь, Исторический бульвар, д.1</t>
  </si>
  <si>
    <t>http://sevmuseum.ru</t>
  </si>
  <si>
    <t>Федеральное государственное бюджетное учреждение культуры «Государственный историко-археологический музей-заповедник «Херсонес Таврический» (Государственный музей-заповедник «Херсонес Таврический»)</t>
  </si>
  <si>
    <t>https://chersonesos-sev.ru</t>
  </si>
  <si>
    <t>Акционерное общество «Центральное конструкторское бюро «Коралл» (АО «ЦКБ «Коралл»)</t>
  </si>
  <si>
    <t>299028, г.Севастополь,
 ул. Репина, д.1</t>
  </si>
  <si>
    <t>http://cdbcorall.ru</t>
  </si>
  <si>
    <t>Федеральное государственное бюджетное образовательное учреждение высшего образования «Кабардино-Балкарский государственный университет им. Х.М. Бербекова»</t>
  </si>
  <si>
    <t>360004,  г. Нальчик, 
ул. Чернышевского, д.173</t>
  </si>
  <si>
    <t>Федеральное государственное бюджетное образовательное учреждение высшего образования «Дагестанский государственный медицинский университет» Министерства здравоохранения Российской Федерации</t>
  </si>
  <si>
    <t>367000, Республика Дагестан, г. Махачкала, площадь Ленина, д.1</t>
  </si>
  <si>
    <t>Федеральное государственное бюджетное образовательное учреждение высшего образования «Северо-Осетинская государственная медицинская академия» Министерства здравоохранения Российской Федерации</t>
  </si>
  <si>
    <t>362019, Республика Северная Осетия-Алания, г. Владикавказ, ул. Пушкинская, д.40</t>
  </si>
  <si>
    <t>Федеральное государственное бюджетное образовательное учреждение высшего образования "Северо-Осетинский государственный университет имени Коста Левановича Хетагурова" (СОГУ)</t>
  </si>
  <si>
    <t>362025, Республика Северная Осетия - Алания, г.Владикавказ, ул. Ватутина, 44-46</t>
  </si>
  <si>
    <t>http://www.nosu.ru</t>
  </si>
  <si>
    <t>Федеральное государственное бюджетное образовательное учреждение высшего образования «Ставропольский государственный медицинский университет» Министерства здравоохранения Российской Федерации</t>
  </si>
  <si>
    <t>355017, Ставропольский край, г. Ставрополь, ул. Мира, д.310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</si>
  <si>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</si>
  <si>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355029, г. Ставрополь, ул. Пушкина, д.1</t>
  </si>
  <si>
    <t xml:space="preserve">Общество с ограниченной ответственностью «Кавминводы-Аква» </t>
  </si>
  <si>
    <t>357500, г. Пятигорск, ул. Крайнего, д.2 А, 310а</t>
  </si>
  <si>
    <t>http://xn--80acceyltee1alk.xn--p1ai/</t>
  </si>
  <si>
    <t>Публичное акционерное общество «Межрегиональная распределительная сетевая компания Северного Кавказа» (ПАО «МРСК Северного Кавказа»)</t>
  </si>
  <si>
    <t>357506, Ставропольский край, г.Пятигорск, пос. Энергетик, ул. Подстанционная, дом 13А</t>
  </si>
  <si>
    <t>http://www.mrsk-sk.ru/</t>
  </si>
  <si>
    <t>https://spb.hh.ru/employer/137137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</si>
  <si>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</si>
  <si>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364051,  г. Грозный, Проспект имени Хусейна Абубакаровича Исаева, д.100</t>
  </si>
  <si>
    <t>нет сайта.
тел. +(963) 700-49-26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</si>
  <si>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</si>
  <si>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364037, Чеченская Республика, г.Грозный, ул.Субры Кишиевой, д.33</t>
  </si>
  <si>
    <t>Федеральное государственное бюджетное образовательное учреждение высшего образования "Чеченский государственный университет" (Чеченский государственный университет)</t>
  </si>
  <si>
    <t>364093, Чеченская Республика, г. Грозный, ул. Шерипова, д. 32</t>
  </si>
  <si>
    <t>http://www.chesu.ru</t>
  </si>
  <si>
    <t>309076, Белгородская область район Яковлевский, поселок Яковлево, улица Южная, 12</t>
  </si>
  <si>
    <t>309850, Алексеевский район, г.Алексеевка, ул. Фрунзе, д.2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</si>
  <si>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 Баумана (национальный исследовательский университет)»</t>
  </si>
  <si>
    <t>Государственная корпорация развития «ВЭБ.РФ» (ВЭБ.РФ, Внешэкономбанк)</t>
  </si>
  <si>
    <t>157092, Костромская обл., Сусанинский 
р-н, село Северное, микрорайон Харитоново</t>
  </si>
  <si>
    <t>https://www.itpark-kazan.ru/ru/node/578
http://sd-praktika.ru/about/career</t>
  </si>
  <si>
    <t>344006, г. Ростов-на-Дону, ул. Большая Садовая, д.105, строение 42</t>
  </si>
  <si>
    <t>344022, г. Ростов-на-Дону, Нахичеванский переулок, д.29</t>
  </si>
  <si>
    <t>344090, Ростовская область, г. Ростов-на-Дону, ул. Мильчакова, д.7</t>
  </si>
  <si>
    <t>347360, Ростовская обл., г.Волгодонск, Жуковское шоссе, д.10</t>
  </si>
  <si>
    <t>299045, г.Севастополь, ул. Древняя, д.1</t>
  </si>
  <si>
    <t>Список организаций-работодателей в Центральном федеральном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</si>
</sst>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00"/>
      <name val="Arial"/>
      <family val="2"/>
      <charset val="204"/>
    </font>
    <font>
      <u/>
      <sz val="11"/>
      <color rgb="FF0000FF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Arial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FF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wrapText="1"/>
    </xf>
    <xf numFmtId="0" fontId="18" fillId="2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21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5" fillId="2" borderId="0" xfId="0" applyFont="1" applyFill="1" applyAlignment="1">
      <alignment horizontal="left"/>
    </xf>
    <xf numFmtId="0" fontId="6" fillId="2" borderId="2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7" fillId="2" borderId="0" xfId="0" applyFont="1" applyFill="1"/>
    <xf numFmtId="0" fontId="6" fillId="2" borderId="8" xfId="0" applyFont="1" applyFill="1" applyBorder="1" applyAlignment="1">
      <alignment wrapText="1"/>
    </xf>
    <xf numFmtId="0" fontId="6" fillId="2" borderId="1" xfId="0" applyFont="1" applyFill="1" applyBorder="1"/>
    <xf numFmtId="0" fontId="28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29" fillId="2" borderId="7" xfId="0" applyFont="1" applyFill="1" applyBorder="1" applyAlignment="1">
      <alignment horizontal="left" wrapText="1"/>
    </xf>
    <xf numFmtId="0" fontId="30" fillId="2" borderId="7" xfId="0" applyFont="1" applyFill="1" applyBorder="1" applyAlignment="1">
      <alignment horizontal="left" wrapText="1"/>
    </xf>
    <xf numFmtId="0" fontId="31" fillId="2" borderId="7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21" fillId="2" borderId="4" xfId="0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0" fontId="7" fillId="2" borderId="0" xfId="0" applyFont="1" applyFill="1"/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32" fillId="2" borderId="0" xfId="0" applyFont="1" applyFill="1" applyAlignment="1">
      <alignment horizontal="left" wrapText="1"/>
    </xf>
    <xf numFmtId="0" fontId="18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left"/>
    </xf>
    <xf numFmtId="0" fontId="33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26" fillId="2" borderId="0" xfId="0" applyFont="1" applyFill="1"/>
    <xf numFmtId="0" fontId="34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svch.ru/contacts/" TargetMode="External"/><Relationship Id="rId299" Type="http://schemas.openxmlformats.org/officeDocument/2006/relationships/hyperlink" Target="https://hh.ru/employer/906557" TargetMode="External"/><Relationship Id="rId21" Type="http://schemas.openxmlformats.org/officeDocument/2006/relationships/hyperlink" Target="http://www.vladfilarmonia.ru/about" TargetMode="External"/><Relationship Id="rId63" Type="http://schemas.openxmlformats.org/officeDocument/2006/relationships/hyperlink" Target="http://www.gz-pulsar.ru/index.php/vakansii" TargetMode="External"/><Relationship Id="rId159" Type="http://schemas.openxmlformats.org/officeDocument/2006/relationships/hyperlink" Target="http://www.rosorkk.ru/kontakty/" TargetMode="External"/><Relationship Id="rId324" Type="http://schemas.openxmlformats.org/officeDocument/2006/relationships/hyperlink" Target="https://hh.ru/employer/998130" TargetMode="External"/><Relationship Id="rId366" Type="http://schemas.openxmlformats.org/officeDocument/2006/relationships/hyperlink" Target="https://hh.ru/employer/857881" TargetMode="External"/><Relationship Id="rId531" Type="http://schemas.openxmlformats.org/officeDocument/2006/relationships/hyperlink" Target="http://www.energia.ru/ru/corporation/stuff.html" TargetMode="External"/><Relationship Id="rId573" Type="http://schemas.openxmlformats.org/officeDocument/2006/relationships/hyperlink" Target="https://vostok.ru/" TargetMode="External"/><Relationship Id="rId629" Type="http://schemas.openxmlformats.org/officeDocument/2006/relationships/hyperlink" Target="https://hh.ru/employer/3049076" TargetMode="External"/><Relationship Id="rId170" Type="http://schemas.openxmlformats.org/officeDocument/2006/relationships/hyperlink" Target="https://hh.ru/employer/41287" TargetMode="External"/><Relationship Id="rId226" Type="http://schemas.openxmlformats.org/officeDocument/2006/relationships/hyperlink" Target="http://www.uac-ic.ru/" TargetMode="External"/><Relationship Id="rId433" Type="http://schemas.openxmlformats.org/officeDocument/2006/relationships/hyperlink" Target="https://hh.ru/employer/142275" TargetMode="External"/><Relationship Id="rId268" Type="http://schemas.openxmlformats.org/officeDocument/2006/relationships/hyperlink" Target="https://hh.ru/employer/137955" TargetMode="External"/><Relationship Id="rId475" Type="http://schemas.openxmlformats.org/officeDocument/2006/relationships/hyperlink" Target="http://www.ibch.ru/press/events/direction" TargetMode="External"/><Relationship Id="rId32" Type="http://schemas.openxmlformats.org/officeDocument/2006/relationships/hyperlink" Target="http://www.innoros.ru/about/career" TargetMode="External"/><Relationship Id="rId74" Type="http://schemas.openxmlformats.org/officeDocument/2006/relationships/hyperlink" Target="http://www.vistgroup.ru/about/vacancy/" TargetMode="External"/><Relationship Id="rId128" Type="http://schemas.openxmlformats.org/officeDocument/2006/relationships/hyperlink" Target="http://www.genetika.ru/about/vakansii/" TargetMode="External"/><Relationship Id="rId335" Type="http://schemas.openxmlformats.org/officeDocument/2006/relationships/hyperlink" Target="http://strelka-kb.com/" TargetMode="External"/><Relationship Id="rId377" Type="http://schemas.openxmlformats.org/officeDocument/2006/relationships/hyperlink" Target="https://hh.ru/employer/103816" TargetMode="External"/><Relationship Id="rId500" Type="http://schemas.openxmlformats.org/officeDocument/2006/relationships/hyperlink" Target="http://www.rempm.ru/contacts/" TargetMode="External"/><Relationship Id="rId542" Type="http://schemas.openxmlformats.org/officeDocument/2006/relationships/hyperlink" Target="http://www.tsniitochmash.ru/%D0%B2%D0%B0%D0%BA%D0%B0%D0%BD%D1%81%D0%B8%D0%B8/" TargetMode="External"/><Relationship Id="rId584" Type="http://schemas.openxmlformats.org/officeDocument/2006/relationships/hyperlink" Target="http://www.zs76.ru/" TargetMode="External"/><Relationship Id="rId5" Type="http://schemas.openxmlformats.org/officeDocument/2006/relationships/hyperlink" Target="https://shebekino.hh.ru/employer/1645760" TargetMode="External"/><Relationship Id="rId181" Type="http://schemas.openxmlformats.org/officeDocument/2006/relationships/hyperlink" Target="https://hh.ru/employer/217944" TargetMode="External"/><Relationship Id="rId237" Type="http://schemas.openxmlformats.org/officeDocument/2006/relationships/hyperlink" Target="https://hh.ru/employer/1055151" TargetMode="External"/><Relationship Id="rId402" Type="http://schemas.openxmlformats.org/officeDocument/2006/relationships/hyperlink" Target="https://hh.ru/employer/746080" TargetMode="External"/><Relationship Id="rId279" Type="http://schemas.openxmlformats.org/officeDocument/2006/relationships/hyperlink" Target="http://www.ranepa.ru/kontakty" TargetMode="External"/><Relationship Id="rId444" Type="http://schemas.openxmlformats.org/officeDocument/2006/relationships/hyperlink" Target="http://www.mts.ru/" TargetMode="External"/><Relationship Id="rId486" Type="http://schemas.openxmlformats.org/officeDocument/2006/relationships/hyperlink" Target="https://hh.ru/employer/6041" TargetMode="External"/><Relationship Id="rId43" Type="http://schemas.openxmlformats.org/officeDocument/2006/relationships/hyperlink" Target="http://www.mrz-temp.ru/vakansii.html" TargetMode="External"/><Relationship Id="rId139" Type="http://schemas.openxmlformats.org/officeDocument/2006/relationships/hyperlink" Target="https://hh.ru/employer/1407971" TargetMode="External"/><Relationship Id="rId290" Type="http://schemas.openxmlformats.org/officeDocument/2006/relationships/hyperlink" Target="http://www.artscienceandsport.com/" TargetMode="External"/><Relationship Id="rId304" Type="http://schemas.openxmlformats.org/officeDocument/2006/relationships/hyperlink" Target="https://m.hh.ru/employer/1636228" TargetMode="External"/><Relationship Id="rId346" Type="http://schemas.openxmlformats.org/officeDocument/2006/relationships/hyperlink" Target="https://www.psngroup.ru/about/" TargetMode="External"/><Relationship Id="rId388" Type="http://schemas.openxmlformats.org/officeDocument/2006/relationships/hyperlink" Target="http://bf-galchonok.ru/o-fonde" TargetMode="External"/><Relationship Id="rId511" Type="http://schemas.openxmlformats.org/officeDocument/2006/relationships/hyperlink" Target="https://hh.ru/employer/1295290" TargetMode="External"/><Relationship Id="rId553" Type="http://schemas.openxmlformats.org/officeDocument/2006/relationships/hyperlink" Target="http://www.tplusgroup.ru/career/vacancies/" TargetMode="External"/><Relationship Id="rId609" Type="http://schemas.openxmlformats.org/officeDocument/2006/relationships/hyperlink" Target="http://smolgmu.ru/index.php?page%5Bcommon%5D=dept&amp;id=2004" TargetMode="External"/><Relationship Id="rId85" Type="http://schemas.openxmlformats.org/officeDocument/2006/relationships/hyperlink" Target="https://hh.ru/employer/171129" TargetMode="External"/><Relationship Id="rId150" Type="http://schemas.openxmlformats.org/officeDocument/2006/relationships/hyperlink" Target="http://rostec.ru/vacancy" TargetMode="External"/><Relationship Id="rId192" Type="http://schemas.openxmlformats.org/officeDocument/2006/relationships/hyperlink" Target="https://hh.ru/employer/1412534" TargetMode="External"/><Relationship Id="rId206" Type="http://schemas.openxmlformats.org/officeDocument/2006/relationships/hyperlink" Target="http://tecmash.ru/karera/pomoshch-v-vybore-professii/" TargetMode="External"/><Relationship Id="rId413" Type="http://schemas.openxmlformats.org/officeDocument/2006/relationships/hyperlink" Target="https://www.iponweb.com/offices/moscow" TargetMode="External"/><Relationship Id="rId595" Type="http://schemas.openxmlformats.org/officeDocument/2006/relationships/hyperlink" Target="https://mgou.ru/otdel-kadrov/otdel-kadrov-sotrudnikov-i-prepodavatelej/konkurs" TargetMode="External"/><Relationship Id="rId248" Type="http://schemas.openxmlformats.org/officeDocument/2006/relationships/hyperlink" Target="http://profitpharm.ru/jobs" TargetMode="External"/><Relationship Id="rId455" Type="http://schemas.openxmlformats.org/officeDocument/2006/relationships/hyperlink" Target="https://www.group-ib.ru/" TargetMode="External"/><Relationship Id="rId497" Type="http://schemas.openxmlformats.org/officeDocument/2006/relationships/hyperlink" Target="https://spb.hh.ru/employer/771929" TargetMode="External"/><Relationship Id="rId620" Type="http://schemas.openxmlformats.org/officeDocument/2006/relationships/hyperlink" Target="https://tula.hh.ru/employer/1183378" TargetMode="External"/><Relationship Id="rId12" Type="http://schemas.openxmlformats.org/officeDocument/2006/relationships/hyperlink" Target="http://bstal.ru/" TargetMode="External"/><Relationship Id="rId108" Type="http://schemas.openxmlformats.org/officeDocument/2006/relationships/hyperlink" Target="http://www.vniiht.ru/career" TargetMode="External"/><Relationship Id="rId315" Type="http://schemas.openxmlformats.org/officeDocument/2006/relationships/hyperlink" Target="http://www.rvc.ru/" TargetMode="External"/><Relationship Id="rId357" Type="http://schemas.openxmlformats.org/officeDocument/2006/relationships/hyperlink" Target="http://glinka.museum/" TargetMode="External"/><Relationship Id="rId522" Type="http://schemas.openxmlformats.org/officeDocument/2006/relationships/hyperlink" Target="https://www.akzonobel.com/en/about-us/akzonobel-russia" TargetMode="External"/><Relationship Id="rId54" Type="http://schemas.openxmlformats.org/officeDocument/2006/relationships/hyperlink" Target="http://www.bmstu.ru/mstu/undergraduate/seniors" TargetMode="External"/><Relationship Id="rId96" Type="http://schemas.openxmlformats.org/officeDocument/2006/relationships/hyperlink" Target="https://hh.ru/employer/210727" TargetMode="External"/><Relationship Id="rId161" Type="http://schemas.openxmlformats.org/officeDocument/2006/relationships/hyperlink" Target="http://ilmixgroup.ru/index.php?id=5" TargetMode="External"/><Relationship Id="rId217" Type="http://schemas.openxmlformats.org/officeDocument/2006/relationships/hyperlink" Target="http://aerocomposit.ru/vakansii/" TargetMode="External"/><Relationship Id="rId399" Type="http://schemas.openxmlformats.org/officeDocument/2006/relationships/hyperlink" Target="http://instel.ru/" TargetMode="External"/><Relationship Id="rId564" Type="http://schemas.openxmlformats.org/officeDocument/2006/relationships/hyperlink" Target="https://www.baikalelectronics.ru/" TargetMode="External"/><Relationship Id="rId259" Type="http://schemas.openxmlformats.org/officeDocument/2006/relationships/hyperlink" Target="http://miit.ru/" TargetMode="External"/><Relationship Id="rId424" Type="http://schemas.openxmlformats.org/officeDocument/2006/relationships/hyperlink" Target="https://hh.ru/employer/950" TargetMode="External"/><Relationship Id="rId466" Type="http://schemas.openxmlformats.org/officeDocument/2006/relationships/hyperlink" Target="https://hh.ru/employer/1870517" TargetMode="External"/><Relationship Id="rId631" Type="http://schemas.openxmlformats.org/officeDocument/2006/relationships/hyperlink" Target="https://yaroslavl.hh.ru/employer/1699263" TargetMode="External"/><Relationship Id="rId23" Type="http://schemas.openxmlformats.org/officeDocument/2006/relationships/hyperlink" Target="https://hh.ru/employer/2142115" TargetMode="External"/><Relationship Id="rId119" Type="http://schemas.openxmlformats.org/officeDocument/2006/relationships/hyperlink" Target="https://hh.ru/employer/589473" TargetMode="External"/><Relationship Id="rId270" Type="http://schemas.openxmlformats.org/officeDocument/2006/relationships/hyperlink" Target="http://www.msses.ru/contacts/" TargetMode="External"/><Relationship Id="rId326" Type="http://schemas.openxmlformats.org/officeDocument/2006/relationships/hyperlink" Target="https://hh.ru/employer/1423784" TargetMode="External"/><Relationship Id="rId533" Type="http://schemas.openxmlformats.org/officeDocument/2006/relationships/hyperlink" Target="https://hh.ru/employer/1750736" TargetMode="External"/><Relationship Id="rId65" Type="http://schemas.openxmlformats.org/officeDocument/2006/relationships/hyperlink" Target="http://www.niimt.ru/ru/recruiting.html" TargetMode="External"/><Relationship Id="rId130" Type="http://schemas.openxmlformats.org/officeDocument/2006/relationships/hyperlink" Target="http://www.ncagip.ru/for-experts/vacansies/" TargetMode="External"/><Relationship Id="rId368" Type="http://schemas.openxmlformats.org/officeDocument/2006/relationships/hyperlink" Target="https://hh.ru/employer/1515782" TargetMode="External"/><Relationship Id="rId575" Type="http://schemas.openxmlformats.org/officeDocument/2006/relationships/hyperlink" Target="http://viriom.ru/" TargetMode="External"/><Relationship Id="rId172" Type="http://schemas.openxmlformats.org/officeDocument/2006/relationships/hyperlink" Target="http://bochvar.ru/company/kadrovaya-politika/" TargetMode="External"/><Relationship Id="rId228" Type="http://schemas.openxmlformats.org/officeDocument/2006/relationships/hyperlink" Target="http://www.avia500.ru/" TargetMode="External"/><Relationship Id="rId435" Type="http://schemas.openxmlformats.org/officeDocument/2006/relationships/hyperlink" Target="http://apr.mos.ru/" TargetMode="External"/><Relationship Id="rId477" Type="http://schemas.openxmlformats.org/officeDocument/2006/relationships/hyperlink" Target="http://www.geokhi.ru/Lists/List7/view.aspx" TargetMode="External"/><Relationship Id="rId600" Type="http://schemas.openxmlformats.org/officeDocument/2006/relationships/hyperlink" Target="https://hh.ru/employer/1938950" TargetMode="External"/><Relationship Id="rId281" Type="http://schemas.openxmlformats.org/officeDocument/2006/relationships/hyperlink" Target="http://www.marhi.ru/contacts/" TargetMode="External"/><Relationship Id="rId337" Type="http://schemas.openxmlformats.org/officeDocument/2006/relationships/hyperlink" Target="http://mospolytech.ru/" TargetMode="External"/><Relationship Id="rId502" Type="http://schemas.openxmlformats.org/officeDocument/2006/relationships/hyperlink" Target="http://sgk.severstal.com/rus/careers/index.phtml" TargetMode="External"/><Relationship Id="rId34" Type="http://schemas.openxmlformats.org/officeDocument/2006/relationships/hyperlink" Target="https://eranew-med.ru/about" TargetMode="External"/><Relationship Id="rId76" Type="http://schemas.openxmlformats.org/officeDocument/2006/relationships/hyperlink" Target="http://www.vniiem.ru/ru/index.php?option=com_content&amp;view=category&amp;id=49&amp;Itemid=67" TargetMode="External"/><Relationship Id="rId141" Type="http://schemas.openxmlformats.org/officeDocument/2006/relationships/hyperlink" Target="https://hh.ru/employer/135778" TargetMode="External"/><Relationship Id="rId379" Type="http://schemas.openxmlformats.org/officeDocument/2006/relationships/hyperlink" Target="https://hh.ru/employer/19833" TargetMode="External"/><Relationship Id="rId544" Type="http://schemas.openxmlformats.org/officeDocument/2006/relationships/hyperlink" Target="http://kbal.ru/page-28.html" TargetMode="External"/><Relationship Id="rId586" Type="http://schemas.openxmlformats.org/officeDocument/2006/relationships/hyperlink" Target="http://arhangelskoe.su/" TargetMode="External"/><Relationship Id="rId7" Type="http://schemas.openxmlformats.org/officeDocument/2006/relationships/hyperlink" Target="http://belgorodinvest.ru/contacts/" TargetMode="External"/><Relationship Id="rId183" Type="http://schemas.openxmlformats.org/officeDocument/2006/relationships/hyperlink" Target="https://hh.ru/employer/1068538" TargetMode="External"/><Relationship Id="rId239" Type="http://schemas.openxmlformats.org/officeDocument/2006/relationships/hyperlink" Target="https://hh.ru/employer/1075252" TargetMode="External"/><Relationship Id="rId390" Type="http://schemas.openxmlformats.org/officeDocument/2006/relationships/hyperlink" Target="http://www.iterion.ru/" TargetMode="External"/><Relationship Id="rId404" Type="http://schemas.openxmlformats.org/officeDocument/2006/relationships/hyperlink" Target="https://www.rimera.com/" TargetMode="External"/><Relationship Id="rId446" Type="http://schemas.openxmlformats.org/officeDocument/2006/relationships/hyperlink" Target="https://hh.ru/employer/201" TargetMode="External"/><Relationship Id="rId611" Type="http://schemas.openxmlformats.org/officeDocument/2006/relationships/hyperlink" Target="http://mzp.su/obrsv.php" TargetMode="External"/><Relationship Id="rId250" Type="http://schemas.openxmlformats.org/officeDocument/2006/relationships/hyperlink" Target="http://www.lemz.ru/views/job/vacancy" TargetMode="External"/><Relationship Id="rId292" Type="http://schemas.openxmlformats.org/officeDocument/2006/relationships/hyperlink" Target="https://hh.ru/employer/1160155" TargetMode="External"/><Relationship Id="rId306" Type="http://schemas.openxmlformats.org/officeDocument/2006/relationships/hyperlink" Target="https://m.hh.ru/employer/660924" TargetMode="External"/><Relationship Id="rId488" Type="http://schemas.openxmlformats.org/officeDocument/2006/relationships/hyperlink" Target="http://r-pharm.com/ru/contacts/" TargetMode="External"/><Relationship Id="rId45" Type="http://schemas.openxmlformats.org/officeDocument/2006/relationships/hyperlink" Target="http://www.sapfir.ru/about/vakansii/" TargetMode="External"/><Relationship Id="rId87" Type="http://schemas.openxmlformats.org/officeDocument/2006/relationships/hyperlink" Target="http://www.rusal.ru/career/vacancies/" TargetMode="External"/><Relationship Id="rId110" Type="http://schemas.openxmlformats.org/officeDocument/2006/relationships/hyperlink" Target="https://hh.ru/employer/84201" TargetMode="External"/><Relationship Id="rId348" Type="http://schemas.openxmlformats.org/officeDocument/2006/relationships/hyperlink" Target="http://niitn.transneft.ru/about" TargetMode="External"/><Relationship Id="rId513" Type="http://schemas.openxmlformats.org/officeDocument/2006/relationships/hyperlink" Target="http://www.kurskmed.com/structure/r-618.html" TargetMode="External"/><Relationship Id="rId555" Type="http://schemas.openxmlformats.org/officeDocument/2006/relationships/hyperlink" Target="http://www.niidp.ru/index.php/ob-institute/vakansii" TargetMode="External"/><Relationship Id="rId597" Type="http://schemas.openxmlformats.org/officeDocument/2006/relationships/hyperlink" Target="https://www.rtlabs.ru/vakansii/" TargetMode="External"/><Relationship Id="rId152" Type="http://schemas.openxmlformats.org/officeDocument/2006/relationships/hyperlink" Target="http://serbsky.ru/index.php?option=com_content&amp;view=article&amp;id=208&amp;Itemid=129" TargetMode="External"/><Relationship Id="rId194" Type="http://schemas.openxmlformats.org/officeDocument/2006/relationships/hyperlink" Target="https://hh.ru/employer/115" TargetMode="External"/><Relationship Id="rId208" Type="http://schemas.openxmlformats.org/officeDocument/2006/relationships/hyperlink" Target="https://hh.ru/employer/9114" TargetMode="External"/><Relationship Id="rId415" Type="http://schemas.openxmlformats.org/officeDocument/2006/relationships/hyperlink" Target="https://onlinepatent.ru/" TargetMode="External"/><Relationship Id="rId457" Type="http://schemas.openxmlformats.org/officeDocument/2006/relationships/hyperlink" Target="http://www.michain.com/en/about" TargetMode="External"/><Relationship Id="rId622" Type="http://schemas.openxmlformats.org/officeDocument/2006/relationships/hyperlink" Target="https://hh.ru/employer/1697545" TargetMode="External"/><Relationship Id="rId261" Type="http://schemas.openxmlformats.org/officeDocument/2006/relationships/hyperlink" Target="https://hh.ru/employer/43815" TargetMode="External"/><Relationship Id="rId499" Type="http://schemas.openxmlformats.org/officeDocument/2006/relationships/hyperlink" Target="https://hh.ru/employer/25763" TargetMode="External"/><Relationship Id="rId14" Type="http://schemas.openxmlformats.org/officeDocument/2006/relationships/hyperlink" Target="https://www.anobumc.ru/" TargetMode="External"/><Relationship Id="rId56" Type="http://schemas.openxmlformats.org/officeDocument/2006/relationships/hyperlink" Target="https://hh.ru/employer/584327" TargetMode="External"/><Relationship Id="rId317" Type="http://schemas.openxmlformats.org/officeDocument/2006/relationships/hyperlink" Target="http://frprf.ru/" TargetMode="External"/><Relationship Id="rId359" Type="http://schemas.openxmlformats.org/officeDocument/2006/relationships/hyperlink" Target="https://hh.ru/employer/1422987" TargetMode="External"/><Relationship Id="rId524" Type="http://schemas.openxmlformats.org/officeDocument/2006/relationships/hyperlink" Target="https://hh.ru/employer/1841913" TargetMode="External"/><Relationship Id="rId566" Type="http://schemas.openxmlformats.org/officeDocument/2006/relationships/hyperlink" Target="http://reutzdrav.ru/about/" TargetMode="External"/><Relationship Id="rId98" Type="http://schemas.openxmlformats.org/officeDocument/2006/relationships/hyperlink" Target="http://mpei.ru/AboutUniverse/OficialInfo/vacancy/Pages/default.aspx" TargetMode="External"/><Relationship Id="rId121" Type="http://schemas.openxmlformats.org/officeDocument/2006/relationships/hyperlink" Target="http://www.issras.ru/about/contest.php" TargetMode="External"/><Relationship Id="rId163" Type="http://schemas.openxmlformats.org/officeDocument/2006/relationships/hyperlink" Target="https://hh.ru/employer/2697473" TargetMode="External"/><Relationship Id="rId219" Type="http://schemas.openxmlformats.org/officeDocument/2006/relationships/hyperlink" Target="http://uac-gp.ru/contacts/" TargetMode="External"/><Relationship Id="rId370" Type="http://schemas.openxmlformats.org/officeDocument/2006/relationships/hyperlink" Target="https://hh.ru/employer/3529" TargetMode="External"/><Relationship Id="rId426" Type="http://schemas.openxmlformats.org/officeDocument/2006/relationships/hyperlink" Target="https://hh.ru/employer/3414" TargetMode="External"/><Relationship Id="rId633" Type="http://schemas.openxmlformats.org/officeDocument/2006/relationships/hyperlink" Target="http://www.npo-saturn.ru/?sat=252" TargetMode="External"/><Relationship Id="rId230" Type="http://schemas.openxmlformats.org/officeDocument/2006/relationships/hyperlink" Target="http://www.mechel.ru/about/pravleniye/ooo_uk_mechel_stal/" TargetMode="External"/><Relationship Id="rId468" Type="http://schemas.openxmlformats.org/officeDocument/2006/relationships/hyperlink" Target="http://www.ocks-rosatoma.ru/" TargetMode="External"/><Relationship Id="rId25" Type="http://schemas.openxmlformats.org/officeDocument/2006/relationships/hyperlink" Target="http://www.vorstu.ru/contact/" TargetMode="External"/><Relationship Id="rId67" Type="http://schemas.openxmlformats.org/officeDocument/2006/relationships/hyperlink" Target="http://bazalt.ru/ru/vakansii/" TargetMode="External"/><Relationship Id="rId272" Type="http://schemas.openxmlformats.org/officeDocument/2006/relationships/hyperlink" Target="http://www.technodinamika.ru/career/vacancy/" TargetMode="External"/><Relationship Id="rId328" Type="http://schemas.openxmlformats.org/officeDocument/2006/relationships/hyperlink" Target="https://hh.ru/employer/575393" TargetMode="External"/><Relationship Id="rId535" Type="http://schemas.openxmlformats.org/officeDocument/2006/relationships/hyperlink" Target="http://www.laspace.ru/company/education/vacancies/" TargetMode="External"/><Relationship Id="rId577" Type="http://schemas.openxmlformats.org/officeDocument/2006/relationships/hyperlink" Target="https://hh.ru/employer/229" TargetMode="External"/><Relationship Id="rId132" Type="http://schemas.openxmlformats.org/officeDocument/2006/relationships/hyperlink" Target="http://rsmu.ru/17301.html" TargetMode="External"/><Relationship Id="rId174" Type="http://schemas.openxmlformats.org/officeDocument/2006/relationships/hyperlink" Target="http://r-pharm.com/ru/section/career/" TargetMode="External"/><Relationship Id="rId381" Type="http://schemas.openxmlformats.org/officeDocument/2006/relationships/hyperlink" Target="http://sberbank-university.ru/ru/" TargetMode="External"/><Relationship Id="rId602" Type="http://schemas.openxmlformats.org/officeDocument/2006/relationships/hyperlink" Target="http://www.vnims.ryazan.ru/vakans.html" TargetMode="External"/><Relationship Id="rId241" Type="http://schemas.openxmlformats.org/officeDocument/2006/relationships/hyperlink" Target="https://hh.ru/employer/956196" TargetMode="External"/><Relationship Id="rId437" Type="http://schemas.openxmlformats.org/officeDocument/2006/relationships/hyperlink" Target="http://www.atrium.ru/" TargetMode="External"/><Relationship Id="rId479" Type="http://schemas.openxmlformats.org/officeDocument/2006/relationships/hyperlink" Target="http://www.iile.ru/" TargetMode="External"/><Relationship Id="rId36" Type="http://schemas.openxmlformats.org/officeDocument/2006/relationships/hyperlink" Target="https://hh.ru/employer/3809" TargetMode="External"/><Relationship Id="rId283" Type="http://schemas.openxmlformats.org/officeDocument/2006/relationships/hyperlink" Target="https://hh.ru/employer/173163?customDomain=1" TargetMode="External"/><Relationship Id="rId339" Type="http://schemas.openxmlformats.org/officeDocument/2006/relationships/hyperlink" Target="http://fbmse.ru/vakansii" TargetMode="External"/><Relationship Id="rId490" Type="http://schemas.openxmlformats.org/officeDocument/2006/relationships/hyperlink" Target="http://ispu.ru/taxonomy/term/1012" TargetMode="External"/><Relationship Id="rId504" Type="http://schemas.openxmlformats.org/officeDocument/2006/relationships/hyperlink" Target="http://tksu.ru/contacts/Forms/AllItems.aspx" TargetMode="External"/><Relationship Id="rId546" Type="http://schemas.openxmlformats.org/officeDocument/2006/relationships/hyperlink" Target="http://www.trknara.ru/contacts" TargetMode="External"/><Relationship Id="rId78" Type="http://schemas.openxmlformats.org/officeDocument/2006/relationships/hyperlink" Target="https://hh.ru/employer/93008" TargetMode="External"/><Relationship Id="rId101" Type="http://schemas.openxmlformats.org/officeDocument/2006/relationships/hyperlink" Target="https://hh.ru/employer/4581" TargetMode="External"/><Relationship Id="rId143" Type="http://schemas.openxmlformats.org/officeDocument/2006/relationships/hyperlink" Target="https://hh.ru/employer/856701" TargetMode="External"/><Relationship Id="rId185" Type="http://schemas.openxmlformats.org/officeDocument/2006/relationships/hyperlink" Target="https://miet.ru/content/s/196" TargetMode="External"/><Relationship Id="rId350" Type="http://schemas.openxmlformats.org/officeDocument/2006/relationships/hyperlink" Target="https://hh.ru/employer/121503" TargetMode="External"/><Relationship Id="rId406" Type="http://schemas.openxmlformats.org/officeDocument/2006/relationships/hyperlink" Target="https://vverh.su/" TargetMode="External"/><Relationship Id="rId588" Type="http://schemas.openxmlformats.org/officeDocument/2006/relationships/hyperlink" Target="http://www.rtsoft.ru/" TargetMode="External"/><Relationship Id="rId9" Type="http://schemas.openxmlformats.org/officeDocument/2006/relationships/hyperlink" Target="http://www.efko.ru/investoram/informatsia-ob-emitentah/185" TargetMode="External"/><Relationship Id="rId210" Type="http://schemas.openxmlformats.org/officeDocument/2006/relationships/hyperlink" Target="https://hh.ru/employer/1422210" TargetMode="External"/><Relationship Id="rId392" Type="http://schemas.openxmlformats.org/officeDocument/2006/relationships/hyperlink" Target="http://mednet.ru/" TargetMode="External"/><Relationship Id="rId448" Type="http://schemas.openxmlformats.org/officeDocument/2006/relationships/hyperlink" Target="https://hh.ru/employer/855219" TargetMode="External"/><Relationship Id="rId613" Type="http://schemas.openxmlformats.org/officeDocument/2006/relationships/hyperlink" Target="https://tambov.hh.ru/employer/2714841" TargetMode="External"/><Relationship Id="rId252" Type="http://schemas.openxmlformats.org/officeDocument/2006/relationships/hyperlink" Target="http://www.ibs.ru/career/jobs/" TargetMode="External"/><Relationship Id="rId294" Type="http://schemas.openxmlformats.org/officeDocument/2006/relationships/hyperlink" Target="https://hh.ru/employer/6237" TargetMode="External"/><Relationship Id="rId308" Type="http://schemas.openxmlformats.org/officeDocument/2006/relationships/hyperlink" Target="https://hh.ru/employer/1227000" TargetMode="External"/><Relationship Id="rId515" Type="http://schemas.openxmlformats.org/officeDocument/2006/relationships/hyperlink" Target="https://hh.ru/employer/15909" TargetMode="External"/><Relationship Id="rId47" Type="http://schemas.openxmlformats.org/officeDocument/2006/relationships/hyperlink" Target="http://www.mikron.ru/career/vacancies/" TargetMode="External"/><Relationship Id="rId89" Type="http://schemas.openxmlformats.org/officeDocument/2006/relationships/hyperlink" Target="http://rostec.ru/about/holdings/343" TargetMode="External"/><Relationship Id="rId112" Type="http://schemas.openxmlformats.org/officeDocument/2006/relationships/hyperlink" Target="http://www.spniip.ru/?page_id=509" TargetMode="External"/><Relationship Id="rId154" Type="http://schemas.openxmlformats.org/officeDocument/2006/relationships/hyperlink" Target="https://hh.ru/employer/2054055" TargetMode="External"/><Relationship Id="rId361" Type="http://schemas.openxmlformats.org/officeDocument/2006/relationships/hyperlink" Target="https://hh.ru/employer/2874713" TargetMode="External"/><Relationship Id="rId557" Type="http://schemas.openxmlformats.org/officeDocument/2006/relationships/hyperlink" Target="https://hh.ru/employer/1035262" TargetMode="External"/><Relationship Id="rId599" Type="http://schemas.openxmlformats.org/officeDocument/2006/relationships/hyperlink" Target="https://osnova-m.ru/" TargetMode="External"/><Relationship Id="rId196" Type="http://schemas.openxmlformats.org/officeDocument/2006/relationships/hyperlink" Target="https://hh.ru/employer/171255" TargetMode="External"/><Relationship Id="rId417" Type="http://schemas.openxmlformats.org/officeDocument/2006/relationships/hyperlink" Target="https://hh.ru/employer/72539" TargetMode="External"/><Relationship Id="rId459" Type="http://schemas.openxmlformats.org/officeDocument/2006/relationships/hyperlink" Target="http://modernageprod.com/ru" TargetMode="External"/><Relationship Id="rId624" Type="http://schemas.openxmlformats.org/officeDocument/2006/relationships/hyperlink" Target="https://tula.hh.ru/employer/1652038" TargetMode="External"/><Relationship Id="rId16" Type="http://schemas.openxmlformats.org/officeDocument/2006/relationships/hyperlink" Target="https://vladimir.hh.ru/employer/1655255" TargetMode="External"/><Relationship Id="rId221" Type="http://schemas.openxmlformats.org/officeDocument/2006/relationships/hyperlink" Target="http://www.irkut.com/job/" TargetMode="External"/><Relationship Id="rId263" Type="http://schemas.openxmlformats.org/officeDocument/2006/relationships/hyperlink" Target="https://hh.ru/employer/538987" TargetMode="External"/><Relationship Id="rId319" Type="http://schemas.openxmlformats.org/officeDocument/2006/relationships/hyperlink" Target="http://www.bioplaneta.ru/" TargetMode="External"/><Relationship Id="rId470" Type="http://schemas.openxmlformats.org/officeDocument/2006/relationships/hyperlink" Target="https://hh.ru/employer/612101" TargetMode="External"/><Relationship Id="rId526" Type="http://schemas.openxmlformats.org/officeDocument/2006/relationships/hyperlink" Target="https://hh.ru/employer/1217768" TargetMode="External"/><Relationship Id="rId58" Type="http://schemas.openxmlformats.org/officeDocument/2006/relationships/hyperlink" Target="https://hh.ru/employer/141948" TargetMode="External"/><Relationship Id="rId123" Type="http://schemas.openxmlformats.org/officeDocument/2006/relationships/hyperlink" Target="https://hh.ru/employer/1170429" TargetMode="External"/><Relationship Id="rId330" Type="http://schemas.openxmlformats.org/officeDocument/2006/relationships/hyperlink" Target="https://hh.ru/employer/2562304" TargetMode="External"/><Relationship Id="rId568" Type="http://schemas.openxmlformats.org/officeDocument/2006/relationships/hyperlink" Target="https://okb-gamma.ru/" TargetMode="External"/><Relationship Id="rId165" Type="http://schemas.openxmlformats.org/officeDocument/2006/relationships/hyperlink" Target="https://hh.ru/employer/123600" TargetMode="External"/><Relationship Id="rId372" Type="http://schemas.openxmlformats.org/officeDocument/2006/relationships/hyperlink" Target="http://www.rosseti.ru/" TargetMode="External"/><Relationship Id="rId428" Type="http://schemas.openxmlformats.org/officeDocument/2006/relationships/hyperlink" Target="http://sk.ru/city/gymnasium/p/about.aspx" TargetMode="External"/><Relationship Id="rId635" Type="http://schemas.openxmlformats.org/officeDocument/2006/relationships/hyperlink" Target="http://www.rsatu.ru/" TargetMode="External"/><Relationship Id="rId232" Type="http://schemas.openxmlformats.org/officeDocument/2006/relationships/hyperlink" Target="https://hh.ru/employer/1758170" TargetMode="External"/><Relationship Id="rId274" Type="http://schemas.openxmlformats.org/officeDocument/2006/relationships/hyperlink" Target="http://www.fa.ru/dep/personalc/vacansies/Pages/default.aspx" TargetMode="External"/><Relationship Id="rId481" Type="http://schemas.openxmlformats.org/officeDocument/2006/relationships/hyperlink" Target="http://mosecom.ru/" TargetMode="External"/><Relationship Id="rId27" Type="http://schemas.openxmlformats.org/officeDocument/2006/relationships/hyperlink" Target="https://hh.ru/employer/733894" TargetMode="External"/><Relationship Id="rId69" Type="http://schemas.openxmlformats.org/officeDocument/2006/relationships/hyperlink" Target="http://www.gosniir.ru/contacts.aspx" TargetMode="External"/><Relationship Id="rId134" Type="http://schemas.openxmlformats.org/officeDocument/2006/relationships/hyperlink" Target="http://www.mitp.ru/ru/vacancies.html" TargetMode="External"/><Relationship Id="rId537" Type="http://schemas.openxmlformats.org/officeDocument/2006/relationships/hyperlink" Target="https://hh.ru/employer/228933" TargetMode="External"/><Relationship Id="rId579" Type="http://schemas.openxmlformats.org/officeDocument/2006/relationships/hyperlink" Target="https://hh.ru/employer/1283727" TargetMode="External"/><Relationship Id="rId80" Type="http://schemas.openxmlformats.org/officeDocument/2006/relationships/hyperlink" Target="http://www.stankoprom.ru/" TargetMode="External"/><Relationship Id="rId176" Type="http://schemas.openxmlformats.org/officeDocument/2006/relationships/hyperlink" Target="http://transpl.ru/about_center/vacansies/" TargetMode="External"/><Relationship Id="rId341" Type="http://schemas.openxmlformats.org/officeDocument/2006/relationships/hyperlink" Target="https://hh.ru/employer/1467946" TargetMode="External"/><Relationship Id="rId383" Type="http://schemas.openxmlformats.org/officeDocument/2006/relationships/hyperlink" Target="https://rosmedex.ru/fgbu/" TargetMode="External"/><Relationship Id="rId439" Type="http://schemas.openxmlformats.org/officeDocument/2006/relationships/hyperlink" Target="http://zntc.ru/" TargetMode="External"/><Relationship Id="rId590" Type="http://schemas.openxmlformats.org/officeDocument/2006/relationships/hyperlink" Target="https://njerusalem.ru/" TargetMode="External"/><Relationship Id="rId604" Type="http://schemas.openxmlformats.org/officeDocument/2006/relationships/hyperlink" Target="http://www.bee.ryazan.ru/contacts.html" TargetMode="External"/><Relationship Id="rId201" Type="http://schemas.openxmlformats.org/officeDocument/2006/relationships/hyperlink" Target="http://www.ilyushin.org/socpolicy/jobs/" TargetMode="External"/><Relationship Id="rId243" Type="http://schemas.openxmlformats.org/officeDocument/2006/relationships/hyperlink" Target="https://hh.ru/employer/58193" TargetMode="External"/><Relationship Id="rId285" Type="http://schemas.openxmlformats.org/officeDocument/2006/relationships/hyperlink" Target="https://hh.ru/employer/1214789" TargetMode="External"/><Relationship Id="rId450" Type="http://schemas.openxmlformats.org/officeDocument/2006/relationships/hyperlink" Target="http://www.sibur.ru/" TargetMode="External"/><Relationship Id="rId506" Type="http://schemas.openxmlformats.org/officeDocument/2006/relationships/hyperlink" Target="https://hh.ru/employer/1188248" TargetMode="External"/><Relationship Id="rId38" Type="http://schemas.openxmlformats.org/officeDocument/2006/relationships/hyperlink" Target="https://voronezh.hh.ru/employer/1500764" TargetMode="External"/><Relationship Id="rId103" Type="http://schemas.openxmlformats.org/officeDocument/2006/relationships/hyperlink" Target="https://hh.ru/employer/1226104" TargetMode="External"/><Relationship Id="rId310" Type="http://schemas.openxmlformats.org/officeDocument/2006/relationships/hyperlink" Target="http://job.unium.ru/" TargetMode="External"/><Relationship Id="rId492" Type="http://schemas.openxmlformats.org/officeDocument/2006/relationships/hyperlink" Target="http://www.izts.ru/vacancies/" TargetMode="External"/><Relationship Id="rId548" Type="http://schemas.openxmlformats.org/officeDocument/2006/relationships/hyperlink" Target="http://ribovodvniir.ru/index/kontakty/0-14" TargetMode="External"/><Relationship Id="rId70" Type="http://schemas.openxmlformats.org/officeDocument/2006/relationships/hyperlink" Target="https://hh.ru/employer/1598184" TargetMode="External"/><Relationship Id="rId91" Type="http://schemas.openxmlformats.org/officeDocument/2006/relationships/hyperlink" Target="https://hh.ru/employer/36277" TargetMode="External"/><Relationship Id="rId145" Type="http://schemas.openxmlformats.org/officeDocument/2006/relationships/hyperlink" Target="https://hh.ru/employer/1796383" TargetMode="External"/><Relationship Id="rId166" Type="http://schemas.openxmlformats.org/officeDocument/2006/relationships/hyperlink" Target="http://www.almaz-antey.ru/about/vacancy/" TargetMode="External"/><Relationship Id="rId187" Type="http://schemas.openxmlformats.org/officeDocument/2006/relationships/hyperlink" Target="http://www.it.ru/career/vacancy/moscow/" TargetMode="External"/><Relationship Id="rId331" Type="http://schemas.openxmlformats.org/officeDocument/2006/relationships/hyperlink" Target="http://www.schaeffler.ru/content.schaeffler.ru/ru/index.jsp" TargetMode="External"/><Relationship Id="rId352" Type="http://schemas.openxmlformats.org/officeDocument/2006/relationships/hyperlink" Target="https://hh.ru/employer/1304522" TargetMode="External"/><Relationship Id="rId373" Type="http://schemas.openxmlformats.org/officeDocument/2006/relationships/hyperlink" Target="https://hh.ru/employer/239772" TargetMode="External"/><Relationship Id="rId394" Type="http://schemas.openxmlformats.org/officeDocument/2006/relationships/hyperlink" Target="https://hh.ru/employer/590" TargetMode="External"/><Relationship Id="rId408" Type="http://schemas.openxmlformats.org/officeDocument/2006/relationships/hyperlink" Target="https://hh.ru/employer/1635368" TargetMode="External"/><Relationship Id="rId429" Type="http://schemas.openxmlformats.org/officeDocument/2006/relationships/hyperlink" Target="http://isprras.ru/" TargetMode="External"/><Relationship Id="rId580" Type="http://schemas.openxmlformats.org/officeDocument/2006/relationships/hyperlink" Target="http://www.dmzavod.ru/" TargetMode="External"/><Relationship Id="rId615" Type="http://schemas.openxmlformats.org/officeDocument/2006/relationships/hyperlink" Target="http://tvgmu.ru/content/2/" TargetMode="External"/><Relationship Id="rId636" Type="http://schemas.openxmlformats.org/officeDocument/2006/relationships/hyperlink" Target="http://&#1103;&#1088;&#1092;&#1072;&#1088;&#1084;.&#1088;&#1092;/about" TargetMode="External"/><Relationship Id="rId1" Type="http://schemas.openxmlformats.org/officeDocument/2006/relationships/hyperlink" Target="http://www.bsu.edu.ru/bsu/resource/officialdocs/sections.php?ID=166" TargetMode="External"/><Relationship Id="rId212" Type="http://schemas.openxmlformats.org/officeDocument/2006/relationships/hyperlink" Target="https://hh.ru/employer/515" TargetMode="External"/><Relationship Id="rId233" Type="http://schemas.openxmlformats.org/officeDocument/2006/relationships/hyperlink" Target="http://www.mechel.ru/about/pravleniye/ooo_uk_mechel_mining/" TargetMode="External"/><Relationship Id="rId254" Type="http://schemas.openxmlformats.org/officeDocument/2006/relationships/hyperlink" Target="http://www.msmsu.ru/" TargetMode="External"/><Relationship Id="rId440" Type="http://schemas.openxmlformats.org/officeDocument/2006/relationships/hyperlink" Target="http://eaoko.org/ru" TargetMode="External"/><Relationship Id="rId28" Type="http://schemas.openxmlformats.org/officeDocument/2006/relationships/hyperlink" Target="http://vselmash.ru/newsite/vacansy/" TargetMode="External"/><Relationship Id="rId49" Type="http://schemas.openxmlformats.org/officeDocument/2006/relationships/hyperlink" Target="https://hh.ru/employer/80981" TargetMode="External"/><Relationship Id="rId114" Type="http://schemas.openxmlformats.org/officeDocument/2006/relationships/hyperlink" Target="https://www.endocrincentr.ru/vakansii" TargetMode="External"/><Relationship Id="rId275" Type="http://schemas.openxmlformats.org/officeDocument/2006/relationships/hyperlink" Target="https://yandex.ru/jobs/?cities=213" TargetMode="External"/><Relationship Id="rId296" Type="http://schemas.openxmlformats.org/officeDocument/2006/relationships/hyperlink" Target="https://mipt.ru/about/departments/ck/vacancy/" TargetMode="External"/><Relationship Id="rId300" Type="http://schemas.openxmlformats.org/officeDocument/2006/relationships/hyperlink" Target="http://www.arts-museum.ru/museum/vacancies/index.php" TargetMode="External"/><Relationship Id="rId461" Type="http://schemas.openxmlformats.org/officeDocument/2006/relationships/hyperlink" Target="https://odintsovo.hh.ru/employer/1763895" TargetMode="External"/><Relationship Id="rId482" Type="http://schemas.openxmlformats.org/officeDocument/2006/relationships/hyperlink" Target="https://hh.ru/employer/141741" TargetMode="External"/><Relationship Id="rId517" Type="http://schemas.openxmlformats.org/officeDocument/2006/relationships/hyperlink" Target="http://nlmk.com/ru/career/" TargetMode="External"/><Relationship Id="rId538" Type="http://schemas.openxmlformats.org/officeDocument/2006/relationships/hyperlink" Target="http://aozio.ru/career/job2.html" TargetMode="External"/><Relationship Id="rId559" Type="http://schemas.openxmlformats.org/officeDocument/2006/relationships/hyperlink" Target="https://protres.ru/kontakty" TargetMode="External"/><Relationship Id="rId60" Type="http://schemas.openxmlformats.org/officeDocument/2006/relationships/hyperlink" Target="https://hh.ru/employer/600885" TargetMode="External"/><Relationship Id="rId81" Type="http://schemas.openxmlformats.org/officeDocument/2006/relationships/hyperlink" Target="https://hh.ru/employer/1322115" TargetMode="External"/><Relationship Id="rId135" Type="http://schemas.openxmlformats.org/officeDocument/2006/relationships/hyperlink" Target="http://www.fnkc.ru/web/guest/fnkc/contacts" TargetMode="External"/><Relationship Id="rId156" Type="http://schemas.openxmlformats.org/officeDocument/2006/relationships/hyperlink" Target="https://hh.ru/employer/2642916" TargetMode="External"/><Relationship Id="rId177" Type="http://schemas.openxmlformats.org/officeDocument/2006/relationships/hyperlink" Target="http://www.sollers-auto.com/ru/about/career/" TargetMode="External"/><Relationship Id="rId198" Type="http://schemas.openxmlformats.org/officeDocument/2006/relationships/hyperlink" Target="https://hh.ru/employer/113336" TargetMode="External"/><Relationship Id="rId321" Type="http://schemas.openxmlformats.org/officeDocument/2006/relationships/hyperlink" Target="http://www.teradata.ru/contact-us/Russia" TargetMode="External"/><Relationship Id="rId342" Type="http://schemas.openxmlformats.org/officeDocument/2006/relationships/hyperlink" Target="https://www.ufs-online.ru/" TargetMode="External"/><Relationship Id="rId363" Type="http://schemas.openxmlformats.org/officeDocument/2006/relationships/hyperlink" Target="http://mtmost.ru/main/" TargetMode="External"/><Relationship Id="rId384" Type="http://schemas.openxmlformats.org/officeDocument/2006/relationships/hyperlink" Target="https://hh.ru/employer/2167258" TargetMode="External"/><Relationship Id="rId419" Type="http://schemas.openxmlformats.org/officeDocument/2006/relationships/hyperlink" Target="https://hh.ru/employer/3337" TargetMode="External"/><Relationship Id="rId570" Type="http://schemas.openxmlformats.org/officeDocument/2006/relationships/hyperlink" Target="https://www.agroholding.info/" TargetMode="External"/><Relationship Id="rId591" Type="http://schemas.openxmlformats.org/officeDocument/2006/relationships/hyperlink" Target="https://cisrussia.com/ru/work-at-cis/" TargetMode="External"/><Relationship Id="rId605" Type="http://schemas.openxmlformats.org/officeDocument/2006/relationships/hyperlink" Target="http://www.kvantex.ru/" TargetMode="External"/><Relationship Id="rId626" Type="http://schemas.openxmlformats.org/officeDocument/2006/relationships/hyperlink" Target="http://alhk.ru/list/vacances" TargetMode="External"/><Relationship Id="rId202" Type="http://schemas.openxmlformats.org/officeDocument/2006/relationships/hyperlink" Target="https://hh.ru/employer/154931" TargetMode="External"/><Relationship Id="rId223" Type="http://schemas.openxmlformats.org/officeDocument/2006/relationships/hyperlink" Target="http://www.academpharm.ru/contacts.html" TargetMode="External"/><Relationship Id="rId244" Type="http://schemas.openxmlformats.org/officeDocument/2006/relationships/hyperlink" Target="http://mrcb.ru/about/vakansii/" TargetMode="External"/><Relationship Id="rId430" Type="http://schemas.openxmlformats.org/officeDocument/2006/relationships/hyperlink" Target="https://hh.ru/employer/3212487" TargetMode="External"/><Relationship Id="rId18" Type="http://schemas.openxmlformats.org/officeDocument/2006/relationships/hyperlink" Target="https://vladimir.hh.ru/employer/2551607" TargetMode="External"/><Relationship Id="rId39" Type="http://schemas.openxmlformats.org/officeDocument/2006/relationships/hyperlink" Target="http://sk.ru/net/participants/vacancies/" TargetMode="External"/><Relationship Id="rId265" Type="http://schemas.openxmlformats.org/officeDocument/2006/relationships/hyperlink" Target="https://hh.ru/employer/2337640" TargetMode="External"/><Relationship Id="rId286" Type="http://schemas.openxmlformats.org/officeDocument/2006/relationships/hyperlink" Target="http://idg.chph.ras.ru/ru/watch/aboutinst" TargetMode="External"/><Relationship Id="rId451" Type="http://schemas.openxmlformats.org/officeDocument/2006/relationships/hyperlink" Target="https://hh.ru/employer/3809" TargetMode="External"/><Relationship Id="rId472" Type="http://schemas.openxmlformats.org/officeDocument/2006/relationships/hyperlink" Target="https://odintsovo.hh.ru/employer/1252813" TargetMode="External"/><Relationship Id="rId493" Type="http://schemas.openxmlformats.org/officeDocument/2006/relationships/hyperlink" Target="https://hh.ru/employer/2237939" TargetMode="External"/><Relationship Id="rId507" Type="http://schemas.openxmlformats.org/officeDocument/2006/relationships/hyperlink" Target="http://www.pspcom.ru/vacancy/" TargetMode="External"/><Relationship Id="rId528" Type="http://schemas.openxmlformats.org/officeDocument/2006/relationships/hyperlink" Target="https://hh.ru/employer/1664245" TargetMode="External"/><Relationship Id="rId549" Type="http://schemas.openxmlformats.org/officeDocument/2006/relationships/hyperlink" Target="http://ditc.ras.ru/Contacts.html" TargetMode="External"/><Relationship Id="rId50" Type="http://schemas.openxmlformats.org/officeDocument/2006/relationships/hyperlink" Target="http://www.uacrussia.ru/ru/corporation/personnel-policy/vacancies/" TargetMode="External"/><Relationship Id="rId104" Type="http://schemas.openxmlformats.org/officeDocument/2006/relationships/hyperlink" Target="http://www.okbsapr.ru/contacts.html" TargetMode="External"/><Relationship Id="rId125" Type="http://schemas.openxmlformats.org/officeDocument/2006/relationships/hyperlink" Target="https://hh.ru/employer/141264" TargetMode="External"/><Relationship Id="rId146" Type="http://schemas.openxmlformats.org/officeDocument/2006/relationships/hyperlink" Target="http://www.rt-chemcomposite.ru/" TargetMode="External"/><Relationship Id="rId167" Type="http://schemas.openxmlformats.org/officeDocument/2006/relationships/hyperlink" Target="https://hh.ru/employer/1645903" TargetMode="External"/><Relationship Id="rId188" Type="http://schemas.openxmlformats.org/officeDocument/2006/relationships/hyperlink" Target="https://hh.ru/employer/2322" TargetMode="External"/><Relationship Id="rId311" Type="http://schemas.openxmlformats.org/officeDocument/2006/relationships/hyperlink" Target="http://www.charity-tcf.ru/ru/" TargetMode="External"/><Relationship Id="rId332" Type="http://schemas.openxmlformats.org/officeDocument/2006/relationships/hyperlink" Target="https://hh.ru/employer/1263783" TargetMode="External"/><Relationship Id="rId353" Type="http://schemas.openxmlformats.org/officeDocument/2006/relationships/hyperlink" Target="http://www.shm.ru/" TargetMode="External"/><Relationship Id="rId374" Type="http://schemas.openxmlformats.org/officeDocument/2006/relationships/hyperlink" Target="http://www.fsk-ees.ru/" TargetMode="External"/><Relationship Id="rId395" Type="http://schemas.openxmlformats.org/officeDocument/2006/relationships/hyperlink" Target="http://asi.ru/" TargetMode="External"/><Relationship Id="rId409" Type="http://schemas.openxmlformats.org/officeDocument/2006/relationships/hyperlink" Target="http://corp.megafon.ru/about" TargetMode="External"/><Relationship Id="rId560" Type="http://schemas.openxmlformats.org/officeDocument/2006/relationships/hyperlink" Target="http://www.abramtsevo.net/kontakti/kontakti.html" TargetMode="External"/><Relationship Id="rId581" Type="http://schemas.openxmlformats.org/officeDocument/2006/relationships/hyperlink" Target="http://www.kolomnadiesel.com/" TargetMode="External"/><Relationship Id="rId71" Type="http://schemas.openxmlformats.org/officeDocument/2006/relationships/hyperlink" Target="http://wniikp.ru/" TargetMode="External"/><Relationship Id="rId92" Type="http://schemas.openxmlformats.org/officeDocument/2006/relationships/hyperlink" Target="http://www.ion.ru/index.php/2009-01-12-08-20-40" TargetMode="External"/><Relationship Id="rId213" Type="http://schemas.openxmlformats.org/officeDocument/2006/relationships/hyperlink" Target="http://www.sukhoi.org/" TargetMode="External"/><Relationship Id="rId234" Type="http://schemas.openxmlformats.org/officeDocument/2006/relationships/hyperlink" Target="http://www.mechel.ru/social_policy/human_capital/" TargetMode="External"/><Relationship Id="rId420" Type="http://schemas.openxmlformats.org/officeDocument/2006/relationships/hyperlink" Target="https://vdpo.ru/" TargetMode="External"/><Relationship Id="rId616" Type="http://schemas.openxmlformats.org/officeDocument/2006/relationships/hyperlink" Target="http://www.tvz.ru/" TargetMode="External"/><Relationship Id="rId637" Type="http://schemas.openxmlformats.org/officeDocument/2006/relationships/hyperlink" Target="http://ysmu.ru/index.php/ru/glavnaya/akademiya-segodnya/informatization" TargetMode="External"/><Relationship Id="rId2" Type="http://schemas.openxmlformats.org/officeDocument/2006/relationships/hyperlink" Target="https://belgorod.hh.ru/employer/1003006" TargetMode="External"/><Relationship Id="rId29" Type="http://schemas.openxmlformats.org/officeDocument/2006/relationships/hyperlink" Target="https://voronezh.hh.ru/employer/40951" TargetMode="External"/><Relationship Id="rId255" Type="http://schemas.openxmlformats.org/officeDocument/2006/relationships/hyperlink" Target="http://www.acronis.com/ru-ru/" TargetMode="External"/><Relationship Id="rId276" Type="http://schemas.openxmlformats.org/officeDocument/2006/relationships/hyperlink" Target="https://hh.ru/employer/1740" TargetMode="External"/><Relationship Id="rId297" Type="http://schemas.openxmlformats.org/officeDocument/2006/relationships/hyperlink" Target="https://hh.ru/employer/1008541" TargetMode="External"/><Relationship Id="rId441" Type="http://schemas.openxmlformats.org/officeDocument/2006/relationships/hyperlink" Target="http://start.arts.mos.ru/" TargetMode="External"/><Relationship Id="rId462" Type="http://schemas.openxmlformats.org/officeDocument/2006/relationships/hyperlink" Target="http://www.fczerna.ru/" TargetMode="External"/><Relationship Id="rId483" Type="http://schemas.openxmlformats.org/officeDocument/2006/relationships/hyperlink" Target="http://biomir21.ru/company/vacancy/" TargetMode="External"/><Relationship Id="rId518" Type="http://schemas.openxmlformats.org/officeDocument/2006/relationships/hyperlink" Target="https://hh.ru/employer/579112" TargetMode="External"/><Relationship Id="rId539" Type="http://schemas.openxmlformats.org/officeDocument/2006/relationships/hyperlink" Target="http://www.vniimzh.ru/institut/vakansii" TargetMode="External"/><Relationship Id="rId40" Type="http://schemas.openxmlformats.org/officeDocument/2006/relationships/hyperlink" Target="https://voronezh.hh.ru/employer/921957" TargetMode="External"/><Relationship Id="rId115" Type="http://schemas.openxmlformats.org/officeDocument/2006/relationships/hyperlink" Target="https://hh.ru/employer/1728526" TargetMode="External"/><Relationship Id="rId136" Type="http://schemas.openxmlformats.org/officeDocument/2006/relationships/hyperlink" Target="http://www.rosatom.ru/career/soiskatelyam/" TargetMode="External"/><Relationship Id="rId157" Type="http://schemas.openxmlformats.org/officeDocument/2006/relationships/hyperlink" Target="http://www.mma.ru/education/sdf/" TargetMode="External"/><Relationship Id="rId178" Type="http://schemas.openxmlformats.org/officeDocument/2006/relationships/hyperlink" Target="http://www.phazotron.com/vakansii/" TargetMode="External"/><Relationship Id="rId301" Type="http://schemas.openxmlformats.org/officeDocument/2006/relationships/hyperlink" Target="http://www1.fips.ru/wps/wcm/connect/content_ru/ru/about/inf_podrazd/" TargetMode="External"/><Relationship Id="rId322" Type="http://schemas.openxmlformats.org/officeDocument/2006/relationships/hyperlink" Target="https://hh.ru/employer/196122" TargetMode="External"/><Relationship Id="rId343" Type="http://schemas.openxmlformats.org/officeDocument/2006/relationships/hyperlink" Target="https://hh.ru/employer/51162" TargetMode="External"/><Relationship Id="rId364" Type="http://schemas.openxmlformats.org/officeDocument/2006/relationships/hyperlink" Target="http://www.nczd.ru/node/1" TargetMode="External"/><Relationship Id="rId550" Type="http://schemas.openxmlformats.org/officeDocument/2006/relationships/hyperlink" Target="http://nemchinowka.ru/" TargetMode="External"/><Relationship Id="rId61" Type="http://schemas.openxmlformats.org/officeDocument/2006/relationships/hyperlink" Target="http://www.salut.ru/Section.php?SectionId=12" TargetMode="External"/><Relationship Id="rId82" Type="http://schemas.openxmlformats.org/officeDocument/2006/relationships/hyperlink" Target="http://fondgkh.ru/o-fonde/kontaktyi/" TargetMode="External"/><Relationship Id="rId199" Type="http://schemas.openxmlformats.org/officeDocument/2006/relationships/hyperlink" Target="http://blood.ru/about/vakansii.html" TargetMode="External"/><Relationship Id="rId203" Type="http://schemas.openxmlformats.org/officeDocument/2006/relationships/hyperlink" Target="http://www2.viniti.ru/viniti-about/contakts" TargetMode="External"/><Relationship Id="rId385" Type="http://schemas.openxmlformats.org/officeDocument/2006/relationships/hyperlink" Target="http://www.el-ts.ru/" TargetMode="External"/><Relationship Id="rId571" Type="http://schemas.openxmlformats.org/officeDocument/2006/relationships/hyperlink" Target="https://hh.ru/employer/1100500" TargetMode="External"/><Relationship Id="rId592" Type="http://schemas.openxmlformats.org/officeDocument/2006/relationships/hyperlink" Target="https://odintsovo.hh.ru/employer/1760109" TargetMode="External"/><Relationship Id="rId606" Type="http://schemas.openxmlformats.org/officeDocument/2006/relationships/hyperlink" Target="https://relef.ru/" TargetMode="External"/><Relationship Id="rId627" Type="http://schemas.openxmlformats.org/officeDocument/2006/relationships/hyperlink" Target="https://aleksin.hh.ru/employer/1373378" TargetMode="External"/><Relationship Id="rId19" Type="http://schemas.openxmlformats.org/officeDocument/2006/relationships/hyperlink" Target="http://trassa.org/index.php/upravlenie-personalom/vakansii" TargetMode="External"/><Relationship Id="rId224" Type="http://schemas.openxmlformats.org/officeDocument/2006/relationships/hyperlink" Target="http://www.madi.ru/140-otdel-kadrov.html" TargetMode="External"/><Relationship Id="rId245" Type="http://schemas.openxmlformats.org/officeDocument/2006/relationships/hyperlink" Target="https://hh.ru/employer/499" TargetMode="External"/><Relationship Id="rId266" Type="http://schemas.openxmlformats.org/officeDocument/2006/relationships/hyperlink" Target="http://vniivsge.ru/" TargetMode="External"/><Relationship Id="rId287" Type="http://schemas.openxmlformats.org/officeDocument/2006/relationships/hyperlink" Target="http://neurobotics.ru/company/company" TargetMode="External"/><Relationship Id="rId410" Type="http://schemas.openxmlformats.org/officeDocument/2006/relationships/hyperlink" Target="https://hh.ru/employer/3127" TargetMode="External"/><Relationship Id="rId431" Type="http://schemas.openxmlformats.org/officeDocument/2006/relationships/hyperlink" Target="http://fondsport.org/" TargetMode="External"/><Relationship Id="rId452" Type="http://schemas.openxmlformats.org/officeDocument/2006/relationships/hyperlink" Target="http://nefthim.ru/" TargetMode="External"/><Relationship Id="rId473" Type="http://schemas.openxmlformats.org/officeDocument/2006/relationships/hyperlink" Target="http://www.genebiology.ru/" TargetMode="External"/><Relationship Id="rId494" Type="http://schemas.openxmlformats.org/officeDocument/2006/relationships/hyperlink" Target="http://edufire37.ru/about/contacts.php" TargetMode="External"/><Relationship Id="rId508" Type="http://schemas.openxmlformats.org/officeDocument/2006/relationships/hyperlink" Target="http://borovskschool1.ru/" TargetMode="External"/><Relationship Id="rId529" Type="http://schemas.openxmlformats.org/officeDocument/2006/relationships/hyperlink" Target="http://www.niiao.ru/personal/vakansii/" TargetMode="External"/><Relationship Id="rId30" Type="http://schemas.openxmlformats.org/officeDocument/2006/relationships/hyperlink" Target="http://vrngmu.ru/contact/" TargetMode="External"/><Relationship Id="rId105" Type="http://schemas.openxmlformats.org/officeDocument/2006/relationships/hyperlink" Target="http://www.omk.ru/company/career/" TargetMode="External"/><Relationship Id="rId126" Type="http://schemas.openxmlformats.org/officeDocument/2006/relationships/hyperlink" Target="http://www.nppgamma.ru/jobs/" TargetMode="External"/><Relationship Id="rId147" Type="http://schemas.openxmlformats.org/officeDocument/2006/relationships/hyperlink" Target="https://hh.ru/employer/941763" TargetMode="External"/><Relationship Id="rId168" Type="http://schemas.openxmlformats.org/officeDocument/2006/relationships/hyperlink" Target="http://mati.ru/index.php/kontakty" TargetMode="External"/><Relationship Id="rId312" Type="http://schemas.openxmlformats.org/officeDocument/2006/relationships/hyperlink" Target="http://www.suek.ru/about-us/" TargetMode="External"/><Relationship Id="rId333" Type="http://schemas.openxmlformats.org/officeDocument/2006/relationships/hyperlink" Target="http://www.marine-rc.ru/o-kompanii/" TargetMode="External"/><Relationship Id="rId354" Type="http://schemas.openxmlformats.org/officeDocument/2006/relationships/hyperlink" Target="http://www.orientmuseum.ru/" TargetMode="External"/><Relationship Id="rId540" Type="http://schemas.openxmlformats.org/officeDocument/2006/relationships/hyperlink" Target="http://www.petrovax.ru/career/vacancies/" TargetMode="External"/><Relationship Id="rId51" Type="http://schemas.openxmlformats.org/officeDocument/2006/relationships/hyperlink" Target="https://hh.ru/employer/17831" TargetMode="External"/><Relationship Id="rId72" Type="http://schemas.openxmlformats.org/officeDocument/2006/relationships/hyperlink" Target="http://www.cnikvi.ru/content.php?id=1.118" TargetMode="External"/><Relationship Id="rId93" Type="http://schemas.openxmlformats.org/officeDocument/2006/relationships/hyperlink" Target="https://hh.ru/employer/1571225" TargetMode="External"/><Relationship Id="rId189" Type="http://schemas.openxmlformats.org/officeDocument/2006/relationships/hyperlink" Target="http://milandr.ru/index.php?page=nashi-koordinatu" TargetMode="External"/><Relationship Id="rId375" Type="http://schemas.openxmlformats.org/officeDocument/2006/relationships/hyperlink" Target="https://hh.ru/employer/3607" TargetMode="External"/><Relationship Id="rId396" Type="http://schemas.openxmlformats.org/officeDocument/2006/relationships/hyperlink" Target="https://hh.ru/employer/1022665" TargetMode="External"/><Relationship Id="rId561" Type="http://schemas.openxmlformats.org/officeDocument/2006/relationships/hyperlink" Target="https://hh.ru/employer/2385923" TargetMode="External"/><Relationship Id="rId582" Type="http://schemas.openxmlformats.org/officeDocument/2006/relationships/hyperlink" Target="http://www.metrowagonmash.ru/" TargetMode="External"/><Relationship Id="rId617" Type="http://schemas.openxmlformats.org/officeDocument/2006/relationships/hyperlink" Target="https://www.sibur.ru/SiburPETF" TargetMode="External"/><Relationship Id="rId638" Type="http://schemas.openxmlformats.org/officeDocument/2006/relationships/hyperlink" Target="https://www.dapri.ru/" TargetMode="External"/><Relationship Id="rId3" Type="http://schemas.openxmlformats.org/officeDocument/2006/relationships/hyperlink" Target="http://www.vladmiva.ru/ru/sertif" TargetMode="External"/><Relationship Id="rId214" Type="http://schemas.openxmlformats.org/officeDocument/2006/relationships/hyperlink" Target="https://hh.ru/employer/3471" TargetMode="External"/><Relationship Id="rId235" Type="http://schemas.openxmlformats.org/officeDocument/2006/relationships/hyperlink" Target="https://hh.ru/employer/5416" TargetMode="External"/><Relationship Id="rId256" Type="http://schemas.openxmlformats.org/officeDocument/2006/relationships/hyperlink" Target="https://hh.ru/employer/7311" TargetMode="External"/><Relationship Id="rId277" Type="http://schemas.openxmlformats.org/officeDocument/2006/relationships/hyperlink" Target="http://www.ibmc.msk.ru/ru/contacts" TargetMode="External"/><Relationship Id="rId298" Type="http://schemas.openxmlformats.org/officeDocument/2006/relationships/hyperlink" Target="http://sk.ru/net/1120206/" TargetMode="External"/><Relationship Id="rId400" Type="http://schemas.openxmlformats.org/officeDocument/2006/relationships/hyperlink" Target="https://tgtoil.com/contact-us" TargetMode="External"/><Relationship Id="rId421" Type="http://schemas.openxmlformats.org/officeDocument/2006/relationships/hyperlink" Target="https://hh.ru/employer/2831566" TargetMode="External"/><Relationship Id="rId442" Type="http://schemas.openxmlformats.org/officeDocument/2006/relationships/hyperlink" Target="http://www.mts.ru/" TargetMode="External"/><Relationship Id="rId463" Type="http://schemas.openxmlformats.org/officeDocument/2006/relationships/hyperlink" Target="https://e-mba.ru/" TargetMode="External"/><Relationship Id="rId484" Type="http://schemas.openxmlformats.org/officeDocument/2006/relationships/hyperlink" Target="https://hh.ru/employer/2880103" TargetMode="External"/><Relationship Id="rId519" Type="http://schemas.openxmlformats.org/officeDocument/2006/relationships/hyperlink" Target="http://rafarma.ru/career/" TargetMode="External"/><Relationship Id="rId116" Type="http://schemas.openxmlformats.org/officeDocument/2006/relationships/hyperlink" Target="http://www.rusnano.com/about/vacancy" TargetMode="External"/><Relationship Id="rId137" Type="http://schemas.openxmlformats.org/officeDocument/2006/relationships/hyperlink" Target="https://hh.ru/employer/577743" TargetMode="External"/><Relationship Id="rId158" Type="http://schemas.openxmlformats.org/officeDocument/2006/relationships/hyperlink" Target="https://hh.ru/employer/1231723" TargetMode="External"/><Relationship Id="rId302" Type="http://schemas.openxmlformats.org/officeDocument/2006/relationships/hyperlink" Target="https://m.hh.ru/employer/2732321" TargetMode="External"/><Relationship Id="rId323" Type="http://schemas.openxmlformats.org/officeDocument/2006/relationships/hyperlink" Target="http://lingualeo.com/ru" TargetMode="External"/><Relationship Id="rId344" Type="http://schemas.openxmlformats.org/officeDocument/2006/relationships/hyperlink" Target="http://www.vniiecology.ru/index.php/institut/vnii-ekologiya/istoriya-instituta" TargetMode="External"/><Relationship Id="rId530" Type="http://schemas.openxmlformats.org/officeDocument/2006/relationships/hyperlink" Target="http://www.fine-info.ru/" TargetMode="External"/><Relationship Id="rId20" Type="http://schemas.openxmlformats.org/officeDocument/2006/relationships/hyperlink" Target="http://vniivvim.ru/about/" TargetMode="External"/><Relationship Id="rId41" Type="http://schemas.openxmlformats.org/officeDocument/2006/relationships/hyperlink" Target="http://social.rzd.ru/" TargetMode="External"/><Relationship Id="rId62" Type="http://schemas.openxmlformats.org/officeDocument/2006/relationships/hyperlink" Target="https://hh.ru/employer/4083" TargetMode="External"/><Relationship Id="rId83" Type="http://schemas.openxmlformats.org/officeDocument/2006/relationships/hyperlink" Target="https://hh.ru/employer/1801026" TargetMode="External"/><Relationship Id="rId179" Type="http://schemas.openxmlformats.org/officeDocument/2006/relationships/hyperlink" Target="https://hh.ru/employer/220102" TargetMode="External"/><Relationship Id="rId365" Type="http://schemas.openxmlformats.org/officeDocument/2006/relationships/hyperlink" Target="http://www.indarchitects.ru/" TargetMode="External"/><Relationship Id="rId386" Type="http://schemas.openxmlformats.org/officeDocument/2006/relationships/hyperlink" Target="http://www.rzdp.ru/" TargetMode="External"/><Relationship Id="rId551" Type="http://schemas.openxmlformats.org/officeDocument/2006/relationships/hyperlink" Target="http://www.nfmz.ru/vakansii.html" TargetMode="External"/><Relationship Id="rId572" Type="http://schemas.openxmlformats.org/officeDocument/2006/relationships/hyperlink" Target="http://oaohcr.ru/" TargetMode="External"/><Relationship Id="rId593" Type="http://schemas.openxmlformats.org/officeDocument/2006/relationships/hyperlink" Target="http://www.petersschool.ru/" TargetMode="External"/><Relationship Id="rId607" Type="http://schemas.openxmlformats.org/officeDocument/2006/relationships/hyperlink" Target="https://hh.ru/employer/126025" TargetMode="External"/><Relationship Id="rId628" Type="http://schemas.openxmlformats.org/officeDocument/2006/relationships/hyperlink" Target="http://www.kulpole.ru/" TargetMode="External"/><Relationship Id="rId190" Type="http://schemas.openxmlformats.org/officeDocument/2006/relationships/hyperlink" Target="https://hh.ru/employer/849198" TargetMode="External"/><Relationship Id="rId204" Type="http://schemas.openxmlformats.org/officeDocument/2006/relationships/hyperlink" Target="http://www.kaspersky.ru/about/career" TargetMode="External"/><Relationship Id="rId225" Type="http://schemas.openxmlformats.org/officeDocument/2006/relationships/hyperlink" Target="https://hh.ru/employer/1643277" TargetMode="External"/><Relationship Id="rId246" Type="http://schemas.openxmlformats.org/officeDocument/2006/relationships/hyperlink" Target="https://www.abbyy.com/ru-ru/vacancy/" TargetMode="External"/><Relationship Id="rId267" Type="http://schemas.openxmlformats.org/officeDocument/2006/relationships/hyperlink" Target="http://www.khrunichev.ru/main.php?id=35" TargetMode="External"/><Relationship Id="rId288" Type="http://schemas.openxmlformats.org/officeDocument/2006/relationships/hyperlink" Target="http://www.inlearno.ru/how-it-works" TargetMode="External"/><Relationship Id="rId411" Type="http://schemas.openxmlformats.org/officeDocument/2006/relationships/hyperlink" Target="http://www.velesstroy.com/" TargetMode="External"/><Relationship Id="rId432" Type="http://schemas.openxmlformats.org/officeDocument/2006/relationships/hyperlink" Target="http://maglyproekt.com/" TargetMode="External"/><Relationship Id="rId453" Type="http://schemas.openxmlformats.org/officeDocument/2006/relationships/hyperlink" Target="https://rfdyn.com/" TargetMode="External"/><Relationship Id="rId474" Type="http://schemas.openxmlformats.org/officeDocument/2006/relationships/hyperlink" Target="https://hh.ru/employer/1286151" TargetMode="External"/><Relationship Id="rId509" Type="http://schemas.openxmlformats.org/officeDocument/2006/relationships/hyperlink" Target="http://r-pharm.com/ru/section/production/kostromskaya-oblast/" TargetMode="External"/><Relationship Id="rId106" Type="http://schemas.openxmlformats.org/officeDocument/2006/relationships/hyperlink" Target="https://hh.ru/employer/522" TargetMode="External"/><Relationship Id="rId127" Type="http://schemas.openxmlformats.org/officeDocument/2006/relationships/hyperlink" Target="https://hh.ru/employer/145408" TargetMode="External"/><Relationship Id="rId313" Type="http://schemas.openxmlformats.org/officeDocument/2006/relationships/hyperlink" Target="https://hh.ru/employer/568" TargetMode="External"/><Relationship Id="rId495" Type="http://schemas.openxmlformats.org/officeDocument/2006/relationships/hyperlink" Target="http://ivanovo.ac.ru/for-graduate/vacancy" TargetMode="External"/><Relationship Id="rId10" Type="http://schemas.openxmlformats.org/officeDocument/2006/relationships/hyperlink" Target="http://www.ukbmz.ru/company" TargetMode="External"/><Relationship Id="rId31" Type="http://schemas.openxmlformats.org/officeDocument/2006/relationships/hyperlink" Target="http://turbonasos.ru/ru/?page=102" TargetMode="External"/><Relationship Id="rId52" Type="http://schemas.openxmlformats.org/officeDocument/2006/relationships/hyperlink" Target="http://www.1c.ru/rus/firm1c/vacan/" TargetMode="External"/><Relationship Id="rId73" Type="http://schemas.openxmlformats.org/officeDocument/2006/relationships/hyperlink" Target="https://hh.ru/employer/52436" TargetMode="External"/><Relationship Id="rId94" Type="http://schemas.openxmlformats.org/officeDocument/2006/relationships/hyperlink" Target="http://www.gosniti.ru/contact.html" TargetMode="External"/><Relationship Id="rId148" Type="http://schemas.openxmlformats.org/officeDocument/2006/relationships/hyperlink" Target="http://avicomp.ru/career" TargetMode="External"/><Relationship Id="rId169" Type="http://schemas.openxmlformats.org/officeDocument/2006/relationships/hyperlink" Target="http://www.rm.ru/contacts/" TargetMode="External"/><Relationship Id="rId334" Type="http://schemas.openxmlformats.org/officeDocument/2006/relationships/hyperlink" Target="https://hh.ru/employer/3029699" TargetMode="External"/><Relationship Id="rId355" Type="http://schemas.openxmlformats.org/officeDocument/2006/relationships/hyperlink" Target="https://hh.ru/employer/2686098" TargetMode="External"/><Relationship Id="rId376" Type="http://schemas.openxmlformats.org/officeDocument/2006/relationships/hyperlink" Target="https://www.moesk.ru/" TargetMode="External"/><Relationship Id="rId397" Type="http://schemas.openxmlformats.org/officeDocument/2006/relationships/hyperlink" Target="http://inion.ru/" TargetMode="External"/><Relationship Id="rId520" Type="http://schemas.openxmlformats.org/officeDocument/2006/relationships/hyperlink" Target="https://hh.ru/employer/697769" TargetMode="External"/><Relationship Id="rId541" Type="http://schemas.openxmlformats.org/officeDocument/2006/relationships/hyperlink" Target="https://hh.ru/employer/5995" TargetMode="External"/><Relationship Id="rId562" Type="http://schemas.openxmlformats.org/officeDocument/2006/relationships/hyperlink" Target="http://www.skoltech.ru/about/join-staff/" TargetMode="External"/><Relationship Id="rId583" Type="http://schemas.openxmlformats.org/officeDocument/2006/relationships/hyperlink" Target="https://hh.ru/employer/656285" TargetMode="External"/><Relationship Id="rId618" Type="http://schemas.openxmlformats.org/officeDocument/2006/relationships/hyperlink" Target="https://hh.ru/employer/3809" TargetMode="External"/><Relationship Id="rId639" Type="http://schemas.openxmlformats.org/officeDocument/2006/relationships/hyperlink" Target="https://hh.ru/employer/1226730" TargetMode="External"/><Relationship Id="rId4" Type="http://schemas.openxmlformats.org/officeDocument/2006/relationships/hyperlink" Target="http://lysine31.ru/contacts/" TargetMode="External"/><Relationship Id="rId180" Type="http://schemas.openxmlformats.org/officeDocument/2006/relationships/hyperlink" Target="http://www.russianhelicopters.aero/ru/about/career/vacancy/" TargetMode="External"/><Relationship Id="rId215" Type="http://schemas.openxmlformats.org/officeDocument/2006/relationships/hyperlink" Target="http://www.sukhoi.org/contacts/rj_sukhoi/" TargetMode="External"/><Relationship Id="rId236" Type="http://schemas.openxmlformats.org/officeDocument/2006/relationships/hyperlink" Target="http://www.acumatica.com/" TargetMode="External"/><Relationship Id="rId257" Type="http://schemas.openxmlformats.org/officeDocument/2006/relationships/hyperlink" Target="http://www.stankin.ru/for-entrants/preparation-for-the-entrance/" TargetMode="External"/><Relationship Id="rId278" Type="http://schemas.openxmlformats.org/officeDocument/2006/relationships/hyperlink" Target="https://hh.ru/employer/1160724" TargetMode="External"/><Relationship Id="rId401" Type="http://schemas.openxmlformats.org/officeDocument/2006/relationships/hyperlink" Target="http://oooinex.ru/" TargetMode="External"/><Relationship Id="rId422" Type="http://schemas.openxmlformats.org/officeDocument/2006/relationships/hyperlink" Target="http://sch1726z.mskobr.ru/" TargetMode="External"/><Relationship Id="rId443" Type="http://schemas.openxmlformats.org/officeDocument/2006/relationships/hyperlink" Target="https://hh.ru/employer/3776" TargetMode="External"/><Relationship Id="rId464" Type="http://schemas.openxmlformats.org/officeDocument/2006/relationships/hyperlink" Target="https://company.tutu.ru/vacancy" TargetMode="External"/><Relationship Id="rId303" Type="http://schemas.openxmlformats.org/officeDocument/2006/relationships/hyperlink" Target="http://www.abradox.ru/AnaRabotuVabradox/" TargetMode="External"/><Relationship Id="rId485" Type="http://schemas.openxmlformats.org/officeDocument/2006/relationships/hyperlink" Target="https://www.severstal.com/rus/careers/vacancy/intern_vac/" TargetMode="External"/><Relationship Id="rId42" Type="http://schemas.openxmlformats.org/officeDocument/2006/relationships/hyperlink" Target="https://hh.ru/employer/23427" TargetMode="External"/><Relationship Id="rId84" Type="http://schemas.openxmlformats.org/officeDocument/2006/relationships/hyperlink" Target="http://www.transneft.ru/pressroom/contacts/" TargetMode="External"/><Relationship Id="rId138" Type="http://schemas.openxmlformats.org/officeDocument/2006/relationships/hyperlink" Target="http://www.rsl.ru/ru/news/3487" TargetMode="External"/><Relationship Id="rId345" Type="http://schemas.openxmlformats.org/officeDocument/2006/relationships/hyperlink" Target="http://www.tmnpo.ru/" TargetMode="External"/><Relationship Id="rId387" Type="http://schemas.openxmlformats.org/officeDocument/2006/relationships/hyperlink" Target="https://hh.ru/employer/45984" TargetMode="External"/><Relationship Id="rId510" Type="http://schemas.openxmlformats.org/officeDocument/2006/relationships/hyperlink" Target="http://www.cwet.ru/" TargetMode="External"/><Relationship Id="rId552" Type="http://schemas.openxmlformats.org/officeDocument/2006/relationships/hyperlink" Target="http://shvabe.com/about/company/krasnogorskiy-zavod-im-s-a-zvereva/kontakts/" TargetMode="External"/><Relationship Id="rId594" Type="http://schemas.openxmlformats.org/officeDocument/2006/relationships/hyperlink" Target="https://hh.ru/employer/1985643" TargetMode="External"/><Relationship Id="rId608" Type="http://schemas.openxmlformats.org/officeDocument/2006/relationships/hyperlink" Target="http://rrcd.ru/" TargetMode="External"/><Relationship Id="rId191" Type="http://schemas.openxmlformats.org/officeDocument/2006/relationships/hyperlink" Target="http://www.bolshoi.ru/about/hist/intro/" TargetMode="External"/><Relationship Id="rId205" Type="http://schemas.openxmlformats.org/officeDocument/2006/relationships/hyperlink" Target="https://hh.ru/employer/1057" TargetMode="External"/><Relationship Id="rId247" Type="http://schemas.openxmlformats.org/officeDocument/2006/relationships/hyperlink" Target="https://hh.ru/employer/301" TargetMode="External"/><Relationship Id="rId412" Type="http://schemas.openxmlformats.org/officeDocument/2006/relationships/hyperlink" Target="https://hh.ru/employer/681883" TargetMode="External"/><Relationship Id="rId107" Type="http://schemas.openxmlformats.org/officeDocument/2006/relationships/hyperlink" Target="http://www.telecor.ru/about/vacancies/" TargetMode="External"/><Relationship Id="rId289" Type="http://schemas.openxmlformats.org/officeDocument/2006/relationships/hyperlink" Target="http://hivmo.ru/info/1" TargetMode="External"/><Relationship Id="rId454" Type="http://schemas.openxmlformats.org/officeDocument/2006/relationships/hyperlink" Target="http://www.sudmedmo.ru/" TargetMode="External"/><Relationship Id="rId496" Type="http://schemas.openxmlformats.org/officeDocument/2006/relationships/hyperlink" Target="http://www.isuct.ru/contact" TargetMode="External"/><Relationship Id="rId11" Type="http://schemas.openxmlformats.org/officeDocument/2006/relationships/hyperlink" Target="https://hh.ru/employer/1275861" TargetMode="External"/><Relationship Id="rId53" Type="http://schemas.openxmlformats.org/officeDocument/2006/relationships/hyperlink" Target="https://hh.ru/employer/882" TargetMode="External"/><Relationship Id="rId149" Type="http://schemas.openxmlformats.org/officeDocument/2006/relationships/hyperlink" Target="https://hh.ru/employer/689" TargetMode="External"/><Relationship Id="rId314" Type="http://schemas.openxmlformats.org/officeDocument/2006/relationships/hyperlink" Target="http://test.sibniicoal.ru/" TargetMode="External"/><Relationship Id="rId356" Type="http://schemas.openxmlformats.org/officeDocument/2006/relationships/hyperlink" Target="http://www.gctm.ru/" TargetMode="External"/><Relationship Id="rId398" Type="http://schemas.openxmlformats.org/officeDocument/2006/relationships/hyperlink" Target="http://www.stadyo.ru/" TargetMode="External"/><Relationship Id="rId521" Type="http://schemas.openxmlformats.org/officeDocument/2006/relationships/hyperlink" Target="http://lspu-lipetsk.ru/modules.php?name=TrudV&amp;page=3" TargetMode="External"/><Relationship Id="rId563" Type="http://schemas.openxmlformats.org/officeDocument/2006/relationships/hyperlink" Target="https://hh.ru/employer/976931" TargetMode="External"/><Relationship Id="rId619" Type="http://schemas.openxmlformats.org/officeDocument/2006/relationships/hyperlink" Target="http://kbptula.ru/ru/kontakty" TargetMode="External"/><Relationship Id="rId95" Type="http://schemas.openxmlformats.org/officeDocument/2006/relationships/hyperlink" Target="http://www.ciam.ru/contacts/" TargetMode="External"/><Relationship Id="rId160" Type="http://schemas.openxmlformats.org/officeDocument/2006/relationships/hyperlink" Target="https://hh.ru/employer/1534179" TargetMode="External"/><Relationship Id="rId216" Type="http://schemas.openxmlformats.org/officeDocument/2006/relationships/hyperlink" Target="https://hh.ru/employer/8060" TargetMode="External"/><Relationship Id="rId423" Type="http://schemas.openxmlformats.org/officeDocument/2006/relationships/hyperlink" Target="http://www.crie.ru/" TargetMode="External"/><Relationship Id="rId258" Type="http://schemas.openxmlformats.org/officeDocument/2006/relationships/hyperlink" Target="https://hh.ru/employer/88987" TargetMode="External"/><Relationship Id="rId465" Type="http://schemas.openxmlformats.org/officeDocument/2006/relationships/hyperlink" Target="https://hh.ru/employer/5325" TargetMode="External"/><Relationship Id="rId630" Type="http://schemas.openxmlformats.org/officeDocument/2006/relationships/hyperlink" Target="http://yspu.org/Main_Page" TargetMode="External"/><Relationship Id="rId22" Type="http://schemas.openxmlformats.org/officeDocument/2006/relationships/hyperlink" Target="http://www.kbkha.ru/?p=13" TargetMode="External"/><Relationship Id="rId64" Type="http://schemas.openxmlformats.org/officeDocument/2006/relationships/hyperlink" Target="https://hh.ru/employer/682637" TargetMode="External"/><Relationship Id="rId118" Type="http://schemas.openxmlformats.org/officeDocument/2006/relationships/hyperlink" Target="http://www.rudn.ru/?pagec=2735" TargetMode="External"/><Relationship Id="rId325" Type="http://schemas.openxmlformats.org/officeDocument/2006/relationships/hyperlink" Target="http://azimut.ru/" TargetMode="External"/><Relationship Id="rId367" Type="http://schemas.openxmlformats.org/officeDocument/2006/relationships/hyperlink" Target="http://giprozdraw.ru/index.php?menu=1" TargetMode="External"/><Relationship Id="rId532" Type="http://schemas.openxmlformats.org/officeDocument/2006/relationships/hyperlink" Target="http://www.istokmw.ru/vakansii/" TargetMode="External"/><Relationship Id="rId574" Type="http://schemas.openxmlformats.org/officeDocument/2006/relationships/hyperlink" Target="https://hh.ru/employer/339" TargetMode="External"/><Relationship Id="rId171" Type="http://schemas.openxmlformats.org/officeDocument/2006/relationships/hyperlink" Target="http://www.gamaleya.org/index.php?option=com_content&amp;view=article&amp;id=199&amp;Itemid=44" TargetMode="External"/><Relationship Id="rId227" Type="http://schemas.openxmlformats.org/officeDocument/2006/relationships/hyperlink" Target="https://hh.ru/employer/1109450" TargetMode="External"/><Relationship Id="rId269" Type="http://schemas.openxmlformats.org/officeDocument/2006/relationships/hyperlink" Target="http://www.vnioptush.ru/index.php?option=com_content&amp;view=article&amp;id=72&amp;Itemid=82" TargetMode="External"/><Relationship Id="rId434" Type="http://schemas.openxmlformats.org/officeDocument/2006/relationships/hyperlink" Target="http://www.instrao.ru/" TargetMode="External"/><Relationship Id="rId476" Type="http://schemas.openxmlformats.org/officeDocument/2006/relationships/hyperlink" Target="https://www.superjob.ru/clients/fgbu-nauki-institut-bioorganicheskoj-himii-im-akademikov-m-m-shemyakina-i-yu-a-ovchinnikova-ran-3632739.html?tab=vacancies" TargetMode="External"/><Relationship Id="rId33" Type="http://schemas.openxmlformats.org/officeDocument/2006/relationships/hyperlink" Target="https://voronezh.hh.ru/employer/631785" TargetMode="External"/><Relationship Id="rId129" Type="http://schemas.openxmlformats.org/officeDocument/2006/relationships/hyperlink" Target="http://www.rea.ru/ru/org/managements/Pages/careercentr.aspx" TargetMode="External"/><Relationship Id="rId280" Type="http://schemas.openxmlformats.org/officeDocument/2006/relationships/hyperlink" Target="https://hh.ru/employer/1120964" TargetMode="External"/><Relationship Id="rId336" Type="http://schemas.openxmlformats.org/officeDocument/2006/relationships/hyperlink" Target="https://hh.ru/employer/1292067" TargetMode="External"/><Relationship Id="rId501" Type="http://schemas.openxmlformats.org/officeDocument/2006/relationships/hyperlink" Target="https://hh.ru/employer/604597" TargetMode="External"/><Relationship Id="rId543" Type="http://schemas.openxmlformats.org/officeDocument/2006/relationships/hyperlink" Target="https://hh.ru/employer/1128119" TargetMode="External"/><Relationship Id="rId75" Type="http://schemas.openxmlformats.org/officeDocument/2006/relationships/hyperlink" Target="http://www.vistgroup.ru/mof/" TargetMode="External"/><Relationship Id="rId140" Type="http://schemas.openxmlformats.org/officeDocument/2006/relationships/hyperlink" Target="http://misis.ru/about-university/struktura-universiteta/upravlenij-i-centry/careercentr/vakansii/pager/133829" TargetMode="External"/><Relationship Id="rId182" Type="http://schemas.openxmlformats.org/officeDocument/2006/relationships/hyperlink" Target="http://www.rmapo.ru/" TargetMode="External"/><Relationship Id="rId378" Type="http://schemas.openxmlformats.org/officeDocument/2006/relationships/hyperlink" Target="https://www.mrsk-1.ru/" TargetMode="External"/><Relationship Id="rId403" Type="http://schemas.openxmlformats.org/officeDocument/2006/relationships/hyperlink" Target="http://www.corp-mit.ru/" TargetMode="External"/><Relationship Id="rId585" Type="http://schemas.openxmlformats.org/officeDocument/2006/relationships/hyperlink" Target="https://j-uv.ru/" TargetMode="External"/><Relationship Id="rId6" Type="http://schemas.openxmlformats.org/officeDocument/2006/relationships/hyperlink" Target="http://www.efko.ru/investoram/informatsia-ob-emitentah/188/" TargetMode="External"/><Relationship Id="rId238" Type="http://schemas.openxmlformats.org/officeDocument/2006/relationships/hyperlink" Target="http://cniiag.ru/vacancy/" TargetMode="External"/><Relationship Id="rId445" Type="http://schemas.openxmlformats.org/officeDocument/2006/relationships/hyperlink" Target="https://home.kpmg/ru/ru/home.html" TargetMode="External"/><Relationship Id="rId487" Type="http://schemas.openxmlformats.org/officeDocument/2006/relationships/hyperlink" Target="http://viev.ru/" TargetMode="External"/><Relationship Id="rId610" Type="http://schemas.openxmlformats.org/officeDocument/2006/relationships/hyperlink" Target="http://smniish.ucoz.ru/index/0-7" TargetMode="External"/><Relationship Id="rId291" Type="http://schemas.openxmlformats.org/officeDocument/2006/relationships/hyperlink" Target="http://endopharm.ru/career" TargetMode="External"/><Relationship Id="rId305" Type="http://schemas.openxmlformats.org/officeDocument/2006/relationships/hyperlink" Target="http://vebeng.ru/index.php?r=site/page&amp;view=vacancy" TargetMode="External"/><Relationship Id="rId347" Type="http://schemas.openxmlformats.org/officeDocument/2006/relationships/hyperlink" Target="https://hh.ru/employer/3476" TargetMode="External"/><Relationship Id="rId512" Type="http://schemas.openxmlformats.org/officeDocument/2006/relationships/hyperlink" Target="http://rniisp.ru/index.php/kontakty" TargetMode="External"/><Relationship Id="rId44" Type="http://schemas.openxmlformats.org/officeDocument/2006/relationships/hyperlink" Target="https://hh.ru/employer/920289" TargetMode="External"/><Relationship Id="rId86" Type="http://schemas.openxmlformats.org/officeDocument/2006/relationships/hyperlink" Target="http://www.old.libfl.ru/about/index.php" TargetMode="External"/><Relationship Id="rId151" Type="http://schemas.openxmlformats.org/officeDocument/2006/relationships/hyperlink" Target="https://hh.ru/employer/219911" TargetMode="External"/><Relationship Id="rId389" Type="http://schemas.openxmlformats.org/officeDocument/2006/relationships/hyperlink" Target="https://www.weatherford.com/ru/" TargetMode="External"/><Relationship Id="rId554" Type="http://schemas.openxmlformats.org/officeDocument/2006/relationships/hyperlink" Target="https://hh.ru/employer/4073" TargetMode="External"/><Relationship Id="rId596" Type="http://schemas.openxmlformats.org/officeDocument/2006/relationships/hyperlink" Target="https://www.superjob.ru/clients/moskovskij-gosudarstvennyj-oblastnoj-universitet-mgou-2248914.html" TargetMode="External"/><Relationship Id="rId193" Type="http://schemas.openxmlformats.org/officeDocument/2006/relationships/hyperlink" Target="http://www.i-teco.ru/career/" TargetMode="External"/><Relationship Id="rId207" Type="http://schemas.openxmlformats.org/officeDocument/2006/relationships/hyperlink" Target="http://www.migavia.ru/index.php/ru/vacansii-personal/vakansii" TargetMode="External"/><Relationship Id="rId249" Type="http://schemas.openxmlformats.org/officeDocument/2006/relationships/hyperlink" Target="https://hh.ru/employer/1096883" TargetMode="External"/><Relationship Id="rId414" Type="http://schemas.openxmlformats.org/officeDocument/2006/relationships/hyperlink" Target="https://hh.ru/employer/65093" TargetMode="External"/><Relationship Id="rId456" Type="http://schemas.openxmlformats.org/officeDocument/2006/relationships/hyperlink" Target="https://odintsovo.hh.ru/employer/653947" TargetMode="External"/><Relationship Id="rId498" Type="http://schemas.openxmlformats.org/officeDocument/2006/relationships/hyperlink" Target="http://www.vwgroup.ru/career/" TargetMode="External"/><Relationship Id="rId621" Type="http://schemas.openxmlformats.org/officeDocument/2006/relationships/hyperlink" Target="http://splav.org/v3/vacancy.asp" TargetMode="External"/><Relationship Id="rId13" Type="http://schemas.openxmlformats.org/officeDocument/2006/relationships/hyperlink" Target="https://hh.ru/employer/1441182" TargetMode="External"/><Relationship Id="rId109" Type="http://schemas.openxmlformats.org/officeDocument/2006/relationships/hyperlink" Target="https://mephi.ru/graduate/" TargetMode="External"/><Relationship Id="rId260" Type="http://schemas.openxmlformats.org/officeDocument/2006/relationships/hyperlink" Target="http://mgsu.ru/employees/Upravlenie_kadrov/vakansii/" TargetMode="External"/><Relationship Id="rId316" Type="http://schemas.openxmlformats.org/officeDocument/2006/relationships/hyperlink" Target="https://hh.ru/employer/1199952" TargetMode="External"/><Relationship Id="rId523" Type="http://schemas.openxmlformats.org/officeDocument/2006/relationships/hyperlink" Target="http://vnipivzryv.ru/vacancies" TargetMode="External"/><Relationship Id="rId55" Type="http://schemas.openxmlformats.org/officeDocument/2006/relationships/hyperlink" Target="http://www.tupolev.ru/vakansii_i_karera/vakansii" TargetMode="External"/><Relationship Id="rId97" Type="http://schemas.openxmlformats.org/officeDocument/2006/relationships/hyperlink" Target="http://russianspacesystems.ru/career/vacancy/" TargetMode="External"/><Relationship Id="rId120" Type="http://schemas.openxmlformats.org/officeDocument/2006/relationships/hyperlink" Target="http://vilarnii.ru/contacts/" TargetMode="External"/><Relationship Id="rId358" Type="http://schemas.openxmlformats.org/officeDocument/2006/relationships/hyperlink" Target="http://www.rosizo.ru/" TargetMode="External"/><Relationship Id="rId565" Type="http://schemas.openxmlformats.org/officeDocument/2006/relationships/hyperlink" Target="https://hh.ru/employer/1188681" TargetMode="External"/><Relationship Id="rId162" Type="http://schemas.openxmlformats.org/officeDocument/2006/relationships/hyperlink" Target="http://www.npovk.ru/kontakty.html" TargetMode="External"/><Relationship Id="rId218" Type="http://schemas.openxmlformats.org/officeDocument/2006/relationships/hyperlink" Target="https://hh.ru/employer/566700" TargetMode="External"/><Relationship Id="rId425" Type="http://schemas.openxmlformats.org/officeDocument/2006/relationships/hyperlink" Target="http://www.tmholding.ru/about_us" TargetMode="External"/><Relationship Id="rId467" Type="http://schemas.openxmlformats.org/officeDocument/2006/relationships/hyperlink" Target="http://ase-ec.ru/about/contacts/" TargetMode="External"/><Relationship Id="rId632" Type="http://schemas.openxmlformats.org/officeDocument/2006/relationships/hyperlink" Target="http://www.botik.ru/PSI/" TargetMode="External"/><Relationship Id="rId271" Type="http://schemas.openxmlformats.org/officeDocument/2006/relationships/hyperlink" Target="https://hh.ru/employer/81094" TargetMode="External"/><Relationship Id="rId24" Type="http://schemas.openxmlformats.org/officeDocument/2006/relationships/hyperlink" Target="http://www.vsu.ru/russian/contacts/index.html" TargetMode="External"/><Relationship Id="rId66" Type="http://schemas.openxmlformats.org/officeDocument/2006/relationships/hyperlink" Target="https://hh.ru/employer/1377429" TargetMode="External"/><Relationship Id="rId131" Type="http://schemas.openxmlformats.org/officeDocument/2006/relationships/hyperlink" Target="https://hh.ru/employer/534385" TargetMode="External"/><Relationship Id="rId327" Type="http://schemas.openxmlformats.org/officeDocument/2006/relationships/hyperlink" Target="http://t8.ru/?page_id=6647" TargetMode="External"/><Relationship Id="rId369" Type="http://schemas.openxmlformats.org/officeDocument/2006/relationships/hyperlink" Target="http://www.sberbank.ru/ru/person" TargetMode="External"/><Relationship Id="rId534" Type="http://schemas.openxmlformats.org/officeDocument/2006/relationships/hyperlink" Target="http://www.kniim.ru/index.php?option=com_content&amp;view=category&amp;id=2&amp;Itemid=8" TargetMode="External"/><Relationship Id="rId576" Type="http://schemas.openxmlformats.org/officeDocument/2006/relationships/hyperlink" Target="http://old.svo.aero/career" TargetMode="External"/><Relationship Id="rId173" Type="http://schemas.openxmlformats.org/officeDocument/2006/relationships/hyperlink" Target="https://hh.ru/employer/634994" TargetMode="External"/><Relationship Id="rId229" Type="http://schemas.openxmlformats.org/officeDocument/2006/relationships/hyperlink" Target="https://hh.ru/employer/75884" TargetMode="External"/><Relationship Id="rId380" Type="http://schemas.openxmlformats.org/officeDocument/2006/relationships/hyperlink" Target="http://excomm.ru/" TargetMode="External"/><Relationship Id="rId436" Type="http://schemas.openxmlformats.org/officeDocument/2006/relationships/hyperlink" Target="https://hh.ru/employer/2790906" TargetMode="External"/><Relationship Id="rId601" Type="http://schemas.openxmlformats.org/officeDocument/2006/relationships/hyperlink" Target="http://www.vniizbk.ru/ru/contact.html" TargetMode="External"/><Relationship Id="rId240" Type="http://schemas.openxmlformats.org/officeDocument/2006/relationships/hyperlink" Target="http://www.nanolek.ru/ru/content/career" TargetMode="External"/><Relationship Id="rId478" Type="http://schemas.openxmlformats.org/officeDocument/2006/relationships/hyperlink" Target="https://hh.ru/employer/684690" TargetMode="External"/><Relationship Id="rId35" Type="http://schemas.openxmlformats.org/officeDocument/2006/relationships/hyperlink" Target="https://www.sibur.ru/voronejkauchuk" TargetMode="External"/><Relationship Id="rId77" Type="http://schemas.openxmlformats.org/officeDocument/2006/relationships/hyperlink" Target="http://www.veb.ru/about/contacts/" TargetMode="External"/><Relationship Id="rId100" Type="http://schemas.openxmlformats.org/officeDocument/2006/relationships/hyperlink" Target="http://www.omz.ru/career" TargetMode="External"/><Relationship Id="rId282" Type="http://schemas.openxmlformats.org/officeDocument/2006/relationships/hyperlink" Target="http://nami.ru/vacancies" TargetMode="External"/><Relationship Id="rId338" Type="http://schemas.openxmlformats.org/officeDocument/2006/relationships/hyperlink" Target="https://hh.ru/employer/1118324" TargetMode="External"/><Relationship Id="rId503" Type="http://schemas.openxmlformats.org/officeDocument/2006/relationships/hyperlink" Target="https://hh.ru/employer/587721" TargetMode="External"/><Relationship Id="rId545" Type="http://schemas.openxmlformats.org/officeDocument/2006/relationships/hyperlink" Target="https://hh.ru/employer/2784343" TargetMode="External"/><Relationship Id="rId587" Type="http://schemas.openxmlformats.org/officeDocument/2006/relationships/hyperlink" Target="https://hh.ru/employer/2272232" TargetMode="External"/><Relationship Id="rId8" Type="http://schemas.openxmlformats.org/officeDocument/2006/relationships/hyperlink" Target="https://belgorod.hh.ru/employer/871524" TargetMode="External"/><Relationship Id="rId142" Type="http://schemas.openxmlformats.org/officeDocument/2006/relationships/hyperlink" Target="http://rt-biotechprom.ru/?page_id=5" TargetMode="External"/><Relationship Id="rId184" Type="http://schemas.openxmlformats.org/officeDocument/2006/relationships/hyperlink" Target="http://www.ntmdt-si.ru/" TargetMode="External"/><Relationship Id="rId391" Type="http://schemas.openxmlformats.org/officeDocument/2006/relationships/hyperlink" Target="https://hh.ru/employer/916982" TargetMode="External"/><Relationship Id="rId405" Type="http://schemas.openxmlformats.org/officeDocument/2006/relationships/hyperlink" Target="https://hh.ru/employer/212584" TargetMode="External"/><Relationship Id="rId447" Type="http://schemas.openxmlformats.org/officeDocument/2006/relationships/hyperlink" Target="https://netology-group.ru/" TargetMode="External"/><Relationship Id="rId612" Type="http://schemas.openxmlformats.org/officeDocument/2006/relationships/hyperlink" Target="http://www.elektmb.ru/" TargetMode="External"/><Relationship Id="rId251" Type="http://schemas.openxmlformats.org/officeDocument/2006/relationships/hyperlink" Target="http://www.ceerb.ru/Kontakti.html" TargetMode="External"/><Relationship Id="rId489" Type="http://schemas.openxmlformats.org/officeDocument/2006/relationships/hyperlink" Target="https://hh.ru/employer/8121" TargetMode="External"/><Relationship Id="rId46" Type="http://schemas.openxmlformats.org/officeDocument/2006/relationships/hyperlink" Target="https://hh.ru/employer/1088003" TargetMode="External"/><Relationship Id="rId293" Type="http://schemas.openxmlformats.org/officeDocument/2006/relationships/hyperlink" Target="http://www.nrcki.ru/" TargetMode="External"/><Relationship Id="rId307" Type="http://schemas.openxmlformats.org/officeDocument/2006/relationships/hyperlink" Target="http://www.micromine.ru/contact/" TargetMode="External"/><Relationship Id="rId349" Type="http://schemas.openxmlformats.org/officeDocument/2006/relationships/hyperlink" Target="https://mgimo.ru/" TargetMode="External"/><Relationship Id="rId514" Type="http://schemas.openxmlformats.org/officeDocument/2006/relationships/hyperlink" Target="https://keaz.ru/" TargetMode="External"/><Relationship Id="rId556" Type="http://schemas.openxmlformats.org/officeDocument/2006/relationships/hyperlink" Target="http://acrubin.ru/64-vakansii.html" TargetMode="External"/><Relationship Id="rId88" Type="http://schemas.openxmlformats.org/officeDocument/2006/relationships/hyperlink" Target="https://hh.ru/employer/2897" TargetMode="External"/><Relationship Id="rId111" Type="http://schemas.openxmlformats.org/officeDocument/2006/relationships/hyperlink" Target="http://www.med-gen.ru/about/vakancy/" TargetMode="External"/><Relationship Id="rId153" Type="http://schemas.openxmlformats.org/officeDocument/2006/relationships/hyperlink" Target="http://www.msu.ru/work/vacancia.html" TargetMode="External"/><Relationship Id="rId195" Type="http://schemas.openxmlformats.org/officeDocument/2006/relationships/hyperlink" Target="http://www.muctr.ru/univsubs/ipr/subs/occupancy/vacancy/" TargetMode="External"/><Relationship Id="rId209" Type="http://schemas.openxmlformats.org/officeDocument/2006/relationships/hyperlink" Target="http://www.mnioi.ru/about/work/" TargetMode="External"/><Relationship Id="rId360" Type="http://schemas.openxmlformats.org/officeDocument/2006/relationships/hyperlink" Target="http://victorymuseum.ru/" TargetMode="External"/><Relationship Id="rId416" Type="http://schemas.openxmlformats.org/officeDocument/2006/relationships/hyperlink" Target="http://www.luxorfilm.ru/" TargetMode="External"/><Relationship Id="rId598" Type="http://schemas.openxmlformats.org/officeDocument/2006/relationships/hyperlink" Target="https://hh.ru/employer/894410" TargetMode="External"/><Relationship Id="rId220" Type="http://schemas.openxmlformats.org/officeDocument/2006/relationships/hyperlink" Target="https://hh.ru/employer/1550068" TargetMode="External"/><Relationship Id="rId458" Type="http://schemas.openxmlformats.org/officeDocument/2006/relationships/hyperlink" Target="http://idbras.ru/" TargetMode="External"/><Relationship Id="rId623" Type="http://schemas.openxmlformats.org/officeDocument/2006/relationships/hyperlink" Target="http://www.invest-tula.com/contacts/" TargetMode="External"/><Relationship Id="rId15" Type="http://schemas.openxmlformats.org/officeDocument/2006/relationships/hyperlink" Target="http://www.vlsu.ru/index.php?id=24" TargetMode="External"/><Relationship Id="rId57" Type="http://schemas.openxmlformats.org/officeDocument/2006/relationships/hyperlink" Target="http://viam.ru/job" TargetMode="External"/><Relationship Id="rId262" Type="http://schemas.openxmlformats.org/officeDocument/2006/relationships/hyperlink" Target="http://www.heritage-institute.ru/" TargetMode="External"/><Relationship Id="rId318" Type="http://schemas.openxmlformats.org/officeDocument/2006/relationships/hyperlink" Target="https://hh.ru/employer/1706575" TargetMode="External"/><Relationship Id="rId525" Type="http://schemas.openxmlformats.org/officeDocument/2006/relationships/hyperlink" Target="http://www.lii.ru/kontakty.html" TargetMode="External"/><Relationship Id="rId567" Type="http://schemas.openxmlformats.org/officeDocument/2006/relationships/hyperlink" Target="https://hh.ru/employer/141969?customDomain=1" TargetMode="External"/><Relationship Id="rId99" Type="http://schemas.openxmlformats.org/officeDocument/2006/relationships/hyperlink" Target="https://hh.ru/employer/232855" TargetMode="External"/><Relationship Id="rId122" Type="http://schemas.openxmlformats.org/officeDocument/2006/relationships/hyperlink" Target="http://www.npcap.ru/vakansii.html" TargetMode="External"/><Relationship Id="rId164" Type="http://schemas.openxmlformats.org/officeDocument/2006/relationships/hyperlink" Target="http://www.vega.su/about/vacancy/" TargetMode="External"/><Relationship Id="rId371" Type="http://schemas.openxmlformats.org/officeDocument/2006/relationships/hyperlink" Target="http://www.chapmantaylor.com/" TargetMode="External"/><Relationship Id="rId427" Type="http://schemas.openxmlformats.org/officeDocument/2006/relationships/hyperlink" Target="http://www.tmholding.ru/about_us/enterprises" TargetMode="External"/><Relationship Id="rId469" Type="http://schemas.openxmlformats.org/officeDocument/2006/relationships/hyperlink" Target="https://www.fortum.ru/" TargetMode="External"/><Relationship Id="rId634" Type="http://schemas.openxmlformats.org/officeDocument/2006/relationships/hyperlink" Target="http://odk-gt.ru/index.php/ru/karera/vakansii" TargetMode="External"/><Relationship Id="rId26" Type="http://schemas.openxmlformats.org/officeDocument/2006/relationships/hyperlink" Target="http://www.vaso.ru/index.php/career/vakansii" TargetMode="External"/><Relationship Id="rId231" Type="http://schemas.openxmlformats.org/officeDocument/2006/relationships/hyperlink" Target="http://www.mai.ru/common/contacts/" TargetMode="External"/><Relationship Id="rId273" Type="http://schemas.openxmlformats.org/officeDocument/2006/relationships/hyperlink" Target="https://hh.ru/employer/926876" TargetMode="External"/><Relationship Id="rId329" Type="http://schemas.openxmlformats.org/officeDocument/2006/relationships/hyperlink" Target="https://www.securitycode.ru/" TargetMode="External"/><Relationship Id="rId480" Type="http://schemas.openxmlformats.org/officeDocument/2006/relationships/hyperlink" Target="https://hh.ru/employer/2782785" TargetMode="External"/><Relationship Id="rId536" Type="http://schemas.openxmlformats.org/officeDocument/2006/relationships/hyperlink" Target="http://www.npoem.ru/about/staff/" TargetMode="External"/><Relationship Id="rId68" Type="http://schemas.openxmlformats.org/officeDocument/2006/relationships/hyperlink" Target="https://hh.ru/employer/243942" TargetMode="External"/><Relationship Id="rId133" Type="http://schemas.openxmlformats.org/officeDocument/2006/relationships/hyperlink" Target="https://hh.ru/employer/644366" TargetMode="External"/><Relationship Id="rId175" Type="http://schemas.openxmlformats.org/officeDocument/2006/relationships/hyperlink" Target="https://hh.ru/employer/8121" TargetMode="External"/><Relationship Id="rId340" Type="http://schemas.openxmlformats.org/officeDocument/2006/relationships/hyperlink" Target="http://ctf-russia.ru/about/" TargetMode="External"/><Relationship Id="rId578" Type="http://schemas.openxmlformats.org/officeDocument/2006/relationships/hyperlink" Target="http://www.newvac.ru/" TargetMode="External"/><Relationship Id="rId200" Type="http://schemas.openxmlformats.org/officeDocument/2006/relationships/hyperlink" Target="https://hh.ru/employer/1360510" TargetMode="External"/><Relationship Id="rId382" Type="http://schemas.openxmlformats.org/officeDocument/2006/relationships/hyperlink" Target="https://hh.ru/employer/1388900" TargetMode="External"/><Relationship Id="rId438" Type="http://schemas.openxmlformats.org/officeDocument/2006/relationships/hyperlink" Target="https://hh.ru/employer/153156" TargetMode="External"/><Relationship Id="rId603" Type="http://schemas.openxmlformats.org/officeDocument/2006/relationships/hyperlink" Target="http://www.rzgmu.ru/workers/vacancies/" TargetMode="External"/><Relationship Id="rId242" Type="http://schemas.openxmlformats.org/officeDocument/2006/relationships/hyperlink" Target="http://www.rti-mints.ru/vakansii/" TargetMode="External"/><Relationship Id="rId284" Type="http://schemas.openxmlformats.org/officeDocument/2006/relationships/hyperlink" Target="http://fondvostok.ru/o-fonde/karera/" TargetMode="External"/><Relationship Id="rId491" Type="http://schemas.openxmlformats.org/officeDocument/2006/relationships/hyperlink" Target="http://www.isma.ivanovo.ru/search?search=%D0%B2%D0%B0%D0%BA%D0%B0%D0%BD%D1%81%D0%B8%D0%B8&amp;utf8=%E2%9C%93" TargetMode="External"/><Relationship Id="rId505" Type="http://schemas.openxmlformats.org/officeDocument/2006/relationships/hyperlink" Target="https://technologiya.ru/vacancy/vac.aspx?lang=rus" TargetMode="External"/><Relationship Id="rId37" Type="http://schemas.openxmlformats.org/officeDocument/2006/relationships/hyperlink" Target="https://www.stomatolog-vrn.ru/" TargetMode="External"/><Relationship Id="rId79" Type="http://schemas.openxmlformats.org/officeDocument/2006/relationships/hyperlink" Target="https://tel.mirea.ru/" TargetMode="External"/><Relationship Id="rId102" Type="http://schemas.openxmlformats.org/officeDocument/2006/relationships/hyperlink" Target="http://cnkb.ru/134" TargetMode="External"/><Relationship Id="rId144" Type="http://schemas.openxmlformats.org/officeDocument/2006/relationships/hyperlink" Target="http://www.gcras.ru/post.php?i=2" TargetMode="External"/><Relationship Id="rId547" Type="http://schemas.openxmlformats.org/officeDocument/2006/relationships/hyperlink" Target="http://www.ipmt-hpm.ac.ru/conc/index.ru.html" TargetMode="External"/><Relationship Id="rId589" Type="http://schemas.openxmlformats.org/officeDocument/2006/relationships/hyperlink" Target="https://hh.ru/employer/7452" TargetMode="External"/><Relationship Id="rId90" Type="http://schemas.openxmlformats.org/officeDocument/2006/relationships/hyperlink" Target="http://www.asv.org.ru/agency/job/" TargetMode="External"/><Relationship Id="rId186" Type="http://schemas.openxmlformats.org/officeDocument/2006/relationships/hyperlink" Target="https://hh.ru/employer/1889223" TargetMode="External"/><Relationship Id="rId351" Type="http://schemas.openxmlformats.org/officeDocument/2006/relationships/hyperlink" Target="http://www.vmdpni.ru/" TargetMode="External"/><Relationship Id="rId393" Type="http://schemas.openxmlformats.org/officeDocument/2006/relationships/hyperlink" Target="http://www.loreal.com.ru/" TargetMode="External"/><Relationship Id="rId407" Type="http://schemas.openxmlformats.org/officeDocument/2006/relationships/hyperlink" Target="http://worldskills.ru/" TargetMode="External"/><Relationship Id="rId449" Type="http://schemas.openxmlformats.org/officeDocument/2006/relationships/hyperlink" Target="http://www.ntc-power.ru/" TargetMode="External"/><Relationship Id="rId614" Type="http://schemas.openxmlformats.org/officeDocument/2006/relationships/hyperlink" Target="http://smz-stanki.ru/contacts/" TargetMode="External"/><Relationship Id="rId211" Type="http://schemas.openxmlformats.org/officeDocument/2006/relationships/hyperlink" Target="http://www.sukhoi.org/contacts/db_sukhoi/" TargetMode="External"/><Relationship Id="rId253" Type="http://schemas.openxmlformats.org/officeDocument/2006/relationships/hyperlink" Target="https://hh.ru/employer/139" TargetMode="External"/><Relationship Id="rId295" Type="http://schemas.openxmlformats.org/officeDocument/2006/relationships/hyperlink" Target="http://mgppu.ru/nav/structure/11" TargetMode="External"/><Relationship Id="rId309" Type="http://schemas.openxmlformats.org/officeDocument/2006/relationships/hyperlink" Target="http://anomtu.ru/" TargetMode="External"/><Relationship Id="rId460" Type="http://schemas.openxmlformats.org/officeDocument/2006/relationships/hyperlink" Target="http://texel.graphics/ru/" TargetMode="External"/><Relationship Id="rId516" Type="http://schemas.openxmlformats.org/officeDocument/2006/relationships/hyperlink" Target="http://vniirapsa.ru/ru/vakansii.html" TargetMode="External"/><Relationship Id="rId48" Type="http://schemas.openxmlformats.org/officeDocument/2006/relationships/hyperlink" Target="https://www.hse.ru/work" TargetMode="External"/><Relationship Id="rId113" Type="http://schemas.openxmlformats.org/officeDocument/2006/relationships/hyperlink" Target="https://yubilejnyj.hh.ru/employer/1626392" TargetMode="External"/><Relationship Id="rId320" Type="http://schemas.openxmlformats.org/officeDocument/2006/relationships/hyperlink" Target="http://www.multi-scan.ru/index.php/development" TargetMode="External"/><Relationship Id="rId558" Type="http://schemas.openxmlformats.org/officeDocument/2006/relationships/hyperlink" Target="http://competentum.ru/" TargetMode="External"/><Relationship Id="rId155" Type="http://schemas.openxmlformats.org/officeDocument/2006/relationships/hyperlink" Target="http://www.gubkin.ru/info/sudents_and_magisters/employment_service/contacts.php" TargetMode="External"/><Relationship Id="rId197" Type="http://schemas.openxmlformats.org/officeDocument/2006/relationships/hyperlink" Target="http://npo-nauka.ru/company/vacancies/" TargetMode="External"/><Relationship Id="rId362" Type="http://schemas.openxmlformats.org/officeDocument/2006/relationships/hyperlink" Target="http://www.vcot.info/" TargetMode="External"/><Relationship Id="rId418" Type="http://schemas.openxmlformats.org/officeDocument/2006/relationships/hyperlink" Target="https://www.se.com/ru/ru/" TargetMode="External"/><Relationship Id="rId625" Type="http://schemas.openxmlformats.org/officeDocument/2006/relationships/hyperlink" Target="http://rcst.tsu.tula.ru/vacancies/" TargetMode="External"/><Relationship Id="rId222" Type="http://schemas.openxmlformats.org/officeDocument/2006/relationships/hyperlink" Target="https://hh.ru/employer/1738" TargetMode="External"/><Relationship Id="rId264" Type="http://schemas.openxmlformats.org/officeDocument/2006/relationships/hyperlink" Target="http://vniiz.org/vacancy.aspx" TargetMode="External"/><Relationship Id="rId471" Type="http://schemas.openxmlformats.org/officeDocument/2006/relationships/hyperlink" Target="http://www.fnisc.ru/" TargetMode="External"/><Relationship Id="rId17" Type="http://schemas.openxmlformats.org/officeDocument/2006/relationships/hyperlink" Target="http://www.vladbmt.ru/contacts.htm" TargetMode="External"/><Relationship Id="rId59" Type="http://schemas.openxmlformats.org/officeDocument/2006/relationships/hyperlink" Target="http://www.uecrus.com/rus/career/vacancy/" TargetMode="External"/><Relationship Id="rId124" Type="http://schemas.openxmlformats.org/officeDocument/2006/relationships/hyperlink" Target="http://www.polyus.info/company/vacancies/" TargetMode="External"/><Relationship Id="rId527" Type="http://schemas.openxmlformats.org/officeDocument/2006/relationships/hyperlink" Target="http://www.tsagi.ru/jobs/" TargetMode="External"/><Relationship Id="rId569" Type="http://schemas.openxmlformats.org/officeDocument/2006/relationships/hyperlink" Target="http://www.cdigitallab.biz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illing.ru/contacts/petersburg" TargetMode="External"/><Relationship Id="rId18" Type="http://schemas.openxmlformats.org/officeDocument/2006/relationships/hyperlink" Target="http://sutd.ru/" TargetMode="External"/><Relationship Id="rId26" Type="http://schemas.openxmlformats.org/officeDocument/2006/relationships/hyperlink" Target="http://www.mrsksevzap.ru/" TargetMode="External"/><Relationship Id="rId39" Type="http://schemas.openxmlformats.org/officeDocument/2006/relationships/hyperlink" Target="http://www.weigandt-consulting.com/" TargetMode="External"/><Relationship Id="rId21" Type="http://schemas.openxmlformats.org/officeDocument/2006/relationships/hyperlink" Target="http://apluss.ru/jobs" TargetMode="External"/><Relationship Id="rId34" Type="http://schemas.openxmlformats.org/officeDocument/2006/relationships/hyperlink" Target="http://www.oevrz.ru/" TargetMode="External"/><Relationship Id="rId42" Type="http://schemas.openxmlformats.org/officeDocument/2006/relationships/hyperlink" Target="http://www.ipgg.ru/ru/events/vacancy" TargetMode="External"/><Relationship Id="rId47" Type="http://schemas.openxmlformats.org/officeDocument/2006/relationships/hyperlink" Target="http://www.ecobaltic.com/contacts" TargetMode="External"/><Relationship Id="rId50" Type="http://schemas.openxmlformats.org/officeDocument/2006/relationships/hyperlink" Target="https://hh.ru/employer/2470058" TargetMode="External"/><Relationship Id="rId55" Type="http://schemas.openxmlformats.org/officeDocument/2006/relationships/hyperlink" Target="http://portenergo.com/career/vacancies" TargetMode="External"/><Relationship Id="rId7" Type="http://schemas.openxmlformats.org/officeDocument/2006/relationships/hyperlink" Target="https://hh.ru/employer/1397871" TargetMode="External"/><Relationship Id="rId2" Type="http://schemas.openxmlformats.org/officeDocument/2006/relationships/hyperlink" Target="https://www.star.ru/Personal/Vakansii" TargetMode="External"/><Relationship Id="rId16" Type="http://schemas.openxmlformats.org/officeDocument/2006/relationships/hyperlink" Target="http://spbiuvek.ru/index.php?lng=ru" TargetMode="External"/><Relationship Id="rId20" Type="http://schemas.openxmlformats.org/officeDocument/2006/relationships/hyperlink" Target="https://hh.ru/employer/2748" TargetMode="External"/><Relationship Id="rId29" Type="http://schemas.openxmlformats.org/officeDocument/2006/relationships/hyperlink" Target="https://spb.hh.ru/employer/965974" TargetMode="External"/><Relationship Id="rId41" Type="http://schemas.openxmlformats.org/officeDocument/2006/relationships/hyperlink" Target="https://www.alkorbiogroup.ru/o_kompanii" TargetMode="External"/><Relationship Id="rId54" Type="http://schemas.openxmlformats.org/officeDocument/2006/relationships/hyperlink" Target="http://portenergo.com/" TargetMode="External"/><Relationship Id="rId62" Type="http://schemas.openxmlformats.org/officeDocument/2006/relationships/hyperlink" Target="http://www.ugtu.net/science/konkurs" TargetMode="External"/><Relationship Id="rId1" Type="http://schemas.openxmlformats.org/officeDocument/2006/relationships/hyperlink" Target="http://narfu.ru/university/jobs/annonces/" TargetMode="External"/><Relationship Id="rId6" Type="http://schemas.openxmlformats.org/officeDocument/2006/relationships/hyperlink" Target="https://www.chsu.ru/" TargetMode="External"/><Relationship Id="rId11" Type="http://schemas.openxmlformats.org/officeDocument/2006/relationships/hyperlink" Target="https://spb.hh.ru/employer/2059050" TargetMode="External"/><Relationship Id="rId24" Type="http://schemas.openxmlformats.org/officeDocument/2006/relationships/hyperlink" Target="http://lenenergo.ru/about/" TargetMode="External"/><Relationship Id="rId32" Type="http://schemas.openxmlformats.org/officeDocument/2006/relationships/hyperlink" Target="https://spb.hh.ru/employer/166030" TargetMode="External"/><Relationship Id="rId37" Type="http://schemas.openxmlformats.org/officeDocument/2006/relationships/hyperlink" Target="https://www.bonava.ru/o-kompanii" TargetMode="External"/><Relationship Id="rId40" Type="http://schemas.openxmlformats.org/officeDocument/2006/relationships/hyperlink" Target="https://hh.ru/employer/1263188" TargetMode="External"/><Relationship Id="rId45" Type="http://schemas.openxmlformats.org/officeDocument/2006/relationships/hyperlink" Target="https://lingvo-expert.ru/" TargetMode="External"/><Relationship Id="rId53" Type="http://schemas.openxmlformats.org/officeDocument/2006/relationships/hyperlink" Target="https://hh.ru/employer/163092" TargetMode="External"/><Relationship Id="rId58" Type="http://schemas.openxmlformats.org/officeDocument/2006/relationships/hyperlink" Target="http://ib.krc.karelia.ru/section.php?plang=r&amp;id=2777" TargetMode="External"/><Relationship Id="rId5" Type="http://schemas.openxmlformats.org/officeDocument/2006/relationships/hyperlink" Target="https://hh.ru/employer/6041" TargetMode="External"/><Relationship Id="rId15" Type="http://schemas.openxmlformats.org/officeDocument/2006/relationships/hyperlink" Target="http://www.center-albreht.ru/about_the_center/vakansii/" TargetMode="External"/><Relationship Id="rId23" Type="http://schemas.openxmlformats.org/officeDocument/2006/relationships/hyperlink" Target="https://hh.ru/employer/2435880" TargetMode="External"/><Relationship Id="rId28" Type="http://schemas.openxmlformats.org/officeDocument/2006/relationships/hyperlink" Target="http://urbanica.spb.ru/about/us/" TargetMode="External"/><Relationship Id="rId36" Type="http://schemas.openxmlformats.org/officeDocument/2006/relationships/hyperlink" Target="https://hh.ru/employer/672574" TargetMode="External"/><Relationship Id="rId49" Type="http://schemas.openxmlformats.org/officeDocument/2006/relationships/hyperlink" Target="http://world-ocean.ru/ru/" TargetMode="External"/><Relationship Id="rId57" Type="http://schemas.openxmlformats.org/officeDocument/2006/relationships/hyperlink" Target="http://www.masu.edu.ru/" TargetMode="External"/><Relationship Id="rId61" Type="http://schemas.openxmlformats.org/officeDocument/2006/relationships/hyperlink" Target="http://kizhi.karelia.ru/info/en/about/contacts" TargetMode="External"/><Relationship Id="rId10" Type="http://schemas.openxmlformats.org/officeDocument/2006/relationships/hyperlink" Target="http://iephb.ru/vakansii/tekushhie-vakansii/" TargetMode="External"/><Relationship Id="rId19" Type="http://schemas.openxmlformats.org/officeDocument/2006/relationships/hyperlink" Target="https://mosoblast.rt.ru/" TargetMode="External"/><Relationship Id="rId31" Type="http://schemas.openxmlformats.org/officeDocument/2006/relationships/hyperlink" Target="http://www.vniig.rushydro.ru/" TargetMode="External"/><Relationship Id="rId44" Type="http://schemas.openxmlformats.org/officeDocument/2006/relationships/hyperlink" Target="https://spb.superjob.ru/clients/sankt-peterburgskij-gosudarstvennyj-lesotehnicheskij-universitet-imeni-s-m-kirova-3029378.html?tab=vacancies" TargetMode="External"/><Relationship Id="rId52" Type="http://schemas.openxmlformats.org/officeDocument/2006/relationships/hyperlink" Target="http://www.internationalpaper.com/ru" TargetMode="External"/><Relationship Id="rId60" Type="http://schemas.openxmlformats.org/officeDocument/2006/relationships/hyperlink" Target="http://www.centrinit.ru/about/vakansii/" TargetMode="External"/><Relationship Id="rId4" Type="http://schemas.openxmlformats.org/officeDocument/2006/relationships/hyperlink" Target="https://www.severstal.com/rus/careers/vacancy/intern_vac/" TargetMode="External"/><Relationship Id="rId9" Type="http://schemas.openxmlformats.org/officeDocument/2006/relationships/hyperlink" Target="http://www.transas.ru/contacts" TargetMode="External"/><Relationship Id="rId14" Type="http://schemas.openxmlformats.org/officeDocument/2006/relationships/hyperlink" Target="https://hh.ru/employer/6004" TargetMode="External"/><Relationship Id="rId22" Type="http://schemas.openxmlformats.org/officeDocument/2006/relationships/hyperlink" Target="http://ftc-energo.ru/" TargetMode="External"/><Relationship Id="rId27" Type="http://schemas.openxmlformats.org/officeDocument/2006/relationships/hyperlink" Target="https://spb.hh.ru/employer/142375" TargetMode="External"/><Relationship Id="rId30" Type="http://schemas.openxmlformats.org/officeDocument/2006/relationships/hyperlink" Target="http://robbo.ru/" TargetMode="External"/><Relationship Id="rId35" Type="http://schemas.openxmlformats.org/officeDocument/2006/relationships/hyperlink" Target="https://www.pss.spb.ru/" TargetMode="External"/><Relationship Id="rId43" Type="http://schemas.openxmlformats.org/officeDocument/2006/relationships/hyperlink" Target="http://spbftu.ru/" TargetMode="External"/><Relationship Id="rId48" Type="http://schemas.openxmlformats.org/officeDocument/2006/relationships/hyperlink" Target="http://www.ecobaltic.com/projects" TargetMode="External"/><Relationship Id="rId56" Type="http://schemas.openxmlformats.org/officeDocument/2006/relationships/hyperlink" Target="http://www.pabgi.ru/konkursy-na-zameshchenie-vakantnykh-dolzhnostej.html" TargetMode="External"/><Relationship Id="rId8" Type="http://schemas.openxmlformats.org/officeDocument/2006/relationships/hyperlink" Target="http://gturp.spb.ru/" TargetMode="External"/><Relationship Id="rId51" Type="http://schemas.openxmlformats.org/officeDocument/2006/relationships/hyperlink" Target="http://www.yantarenergo.ru/" TargetMode="External"/><Relationship Id="rId3" Type="http://schemas.openxmlformats.org/officeDocument/2006/relationships/hyperlink" Target="http://ok.vstu.edu.ru/konkurs-vybory/konkurs-na-zameshchenie-dolzhnostej" TargetMode="External"/><Relationship Id="rId12" Type="http://schemas.openxmlformats.org/officeDocument/2006/relationships/hyperlink" Target="http://www.cytspb.rssi.ru/" TargetMode="External"/><Relationship Id="rId17" Type="http://schemas.openxmlformats.org/officeDocument/2006/relationships/hyperlink" Target="http://ntc.gazprom-neft.ru/" TargetMode="External"/><Relationship Id="rId25" Type="http://schemas.openxmlformats.org/officeDocument/2006/relationships/hyperlink" Target="https://hh.ru/employer/203987" TargetMode="External"/><Relationship Id="rId33" Type="http://schemas.openxmlformats.org/officeDocument/2006/relationships/hyperlink" Target="http://www.navis.spb.ru/" TargetMode="External"/><Relationship Id="rId38" Type="http://schemas.openxmlformats.org/officeDocument/2006/relationships/hyperlink" Target="https://spb.hh.ru/employer/138327" TargetMode="External"/><Relationship Id="rId46" Type="http://schemas.openxmlformats.org/officeDocument/2006/relationships/hyperlink" Target="https://hh.ru/employer/733212" TargetMode="External"/><Relationship Id="rId59" Type="http://schemas.openxmlformats.org/officeDocument/2006/relationships/hyperlink" Target="http://forestry.krc.karelia.ru/contact.php?plang=r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hh.ru/employer/3809" TargetMode="External"/><Relationship Id="rId18" Type="http://schemas.openxmlformats.org/officeDocument/2006/relationships/hyperlink" Target="https://www.nxsys.ru/" TargetMode="External"/><Relationship Id="rId26" Type="http://schemas.openxmlformats.org/officeDocument/2006/relationships/hyperlink" Target="http://www.&#1096;&#1082;&#1086;&#1083;&#1072;77.&#1088;&#1092;/about/vakansii/" TargetMode="External"/><Relationship Id="rId39" Type="http://schemas.openxmlformats.org/officeDocument/2006/relationships/hyperlink" Target="https://hh.ru/employer/3724934" TargetMode="External"/><Relationship Id="rId21" Type="http://schemas.openxmlformats.org/officeDocument/2006/relationships/hyperlink" Target="http://permmotors.com/contact/pmz/" TargetMode="External"/><Relationship Id="rId34" Type="http://schemas.openxmlformats.org/officeDocument/2006/relationships/hyperlink" Target="https://nkmzst.ru/" TargetMode="External"/><Relationship Id="rId42" Type="http://schemas.openxmlformats.org/officeDocument/2006/relationships/hyperlink" Target="https://www.sibur.ru/polief" TargetMode="External"/><Relationship Id="rId47" Type="http://schemas.openxmlformats.org/officeDocument/2006/relationships/hyperlink" Target="https://www.kai.ru/web/guest/sveden/common" TargetMode="External"/><Relationship Id="rId50" Type="http://schemas.openxmlformats.org/officeDocument/2006/relationships/hyperlink" Target="http://&#1083;&#1080;&#1094;&#1077;&#1081;-&#1080;&#1085;&#1090;&#1077;&#1088;&#1085;&#1072;&#1090;7.&#1088;&#1092;/" TargetMode="External"/><Relationship Id="rId55" Type="http://schemas.openxmlformats.org/officeDocument/2006/relationships/hyperlink" Target="http://www.tattelecom.ru/about" TargetMode="External"/><Relationship Id="rId63" Type="http://schemas.openxmlformats.org/officeDocument/2006/relationships/hyperlink" Target="https://alabuga.ru/ru" TargetMode="External"/><Relationship Id="rId68" Type="http://schemas.openxmlformats.org/officeDocument/2006/relationships/hyperlink" Target="http://www.mts.ru/" TargetMode="External"/><Relationship Id="rId76" Type="http://schemas.openxmlformats.org/officeDocument/2006/relationships/hyperlink" Target="http://akvil-samara.ru/" TargetMode="External"/><Relationship Id="rId84" Type="http://schemas.openxmlformats.org/officeDocument/2006/relationships/hyperlink" Target="https://hh.ru/employer/3809" TargetMode="External"/><Relationship Id="rId89" Type="http://schemas.openxmlformats.org/officeDocument/2006/relationships/hyperlink" Target="https://seo.ru/" TargetMode="External"/><Relationship Id="rId7" Type="http://schemas.openxmlformats.org/officeDocument/2006/relationships/hyperlink" Target="http://mimpress.ru/" TargetMode="External"/><Relationship Id="rId71" Type="http://schemas.openxmlformats.org/officeDocument/2006/relationships/hyperlink" Target="http://rkbrt.ru/dlya-spetsialista/vakansii-gauz-rkb-mz-rt/" TargetMode="External"/><Relationship Id="rId92" Type="http://schemas.openxmlformats.org/officeDocument/2006/relationships/hyperlink" Target="https://hh.ru/employer/2552555" TargetMode="External"/><Relationship Id="rId2" Type="http://schemas.openxmlformats.org/officeDocument/2006/relationships/hyperlink" Target="http://www.orgkhim.com/work/vakansii" TargetMode="External"/><Relationship Id="rId16" Type="http://schemas.openxmlformats.org/officeDocument/2006/relationships/hyperlink" Target="https://www.sibur.ru/biaxplen" TargetMode="External"/><Relationship Id="rId29" Type="http://schemas.openxmlformats.org/officeDocument/2006/relationships/hyperlink" Target="http://www.bashneft.ru/company/contacts/" TargetMode="External"/><Relationship Id="rId11" Type="http://schemas.openxmlformats.org/officeDocument/2006/relationships/hyperlink" Target="http://tolkgallery.ru/" TargetMode="External"/><Relationship Id="rId24" Type="http://schemas.openxmlformats.org/officeDocument/2006/relationships/hyperlink" Target="https://hh.ru/employer/3809" TargetMode="External"/><Relationship Id="rId32" Type="http://schemas.openxmlformats.org/officeDocument/2006/relationships/hyperlink" Target="https://utpsp.ru/" TargetMode="External"/><Relationship Id="rId37" Type="http://schemas.openxmlformats.org/officeDocument/2006/relationships/hyperlink" Target="https://www.bsau.ru/" TargetMode="External"/><Relationship Id="rId40" Type="http://schemas.openxmlformats.org/officeDocument/2006/relationships/hyperlink" Target="http://bashdiesel.ru/" TargetMode="External"/><Relationship Id="rId45" Type="http://schemas.openxmlformats.org/officeDocument/2006/relationships/hyperlink" Target="http://www.rusfiber.ru/o-kompanii/" TargetMode="External"/><Relationship Id="rId53" Type="http://schemas.openxmlformats.org/officeDocument/2006/relationships/hyperlink" Target="http://litsey4.ru/%D0%B3%D0%B8%D0%BC%D0%BD%D0%B0%D0%B7%D0%B8%D1%8F/" TargetMode="External"/><Relationship Id="rId58" Type="http://schemas.openxmlformats.org/officeDocument/2006/relationships/hyperlink" Target="http://oooeidos.ru/" TargetMode="External"/><Relationship Id="rId66" Type="http://schemas.openxmlformats.org/officeDocument/2006/relationships/hyperlink" Target="https://hh.ru/employer/3046818" TargetMode="External"/><Relationship Id="rId74" Type="http://schemas.openxmlformats.org/officeDocument/2006/relationships/hyperlink" Target="http://www.litsey2.ru/ru/" TargetMode="External"/><Relationship Id="rId79" Type="http://schemas.openxmlformats.org/officeDocument/2006/relationships/hyperlink" Target="http://brightstudio.ru/contacts/" TargetMode="External"/><Relationship Id="rId87" Type="http://schemas.openxmlformats.org/officeDocument/2006/relationships/hyperlink" Target="http://www.transmash.com/" TargetMode="External"/><Relationship Id="rId5" Type="http://schemas.openxmlformats.org/officeDocument/2006/relationships/hyperlink" Target="http://www.mrsk-cp.ru/" TargetMode="External"/><Relationship Id="rId61" Type="http://schemas.openxmlformats.org/officeDocument/2006/relationships/hyperlink" Target="http://www.poliklinika21.ru/job" TargetMode="External"/><Relationship Id="rId82" Type="http://schemas.openxmlformats.org/officeDocument/2006/relationships/hyperlink" Target="http://voipengineering.ru/" TargetMode="External"/><Relationship Id="rId90" Type="http://schemas.openxmlformats.org/officeDocument/2006/relationships/hyperlink" Target="http://www.cluster73.ru/" TargetMode="External"/><Relationship Id="rId19" Type="http://schemas.openxmlformats.org/officeDocument/2006/relationships/hyperlink" Target="http://www.pdmz.ru/" TargetMode="External"/><Relationship Id="rId14" Type="http://schemas.openxmlformats.org/officeDocument/2006/relationships/hyperlink" Target="https://www.sibur.ru/SiburKstovo" TargetMode="External"/><Relationship Id="rId22" Type="http://schemas.openxmlformats.org/officeDocument/2006/relationships/hyperlink" Target="http://ecologyperm.ru/" TargetMode="External"/><Relationship Id="rId27" Type="http://schemas.openxmlformats.org/officeDocument/2006/relationships/hyperlink" Target="http://www.rosoil.ru/" TargetMode="External"/><Relationship Id="rId30" Type="http://schemas.openxmlformats.org/officeDocument/2006/relationships/hyperlink" Target="http://www.bashedu.ru/ru/istoriya-universiteta" TargetMode="External"/><Relationship Id="rId35" Type="http://schemas.openxmlformats.org/officeDocument/2006/relationships/hyperlink" Target="https://hh.ru/employer/2843663" TargetMode="External"/><Relationship Id="rId43" Type="http://schemas.openxmlformats.org/officeDocument/2006/relationships/hyperlink" Target="https://hh.ru/employer/3809" TargetMode="External"/><Relationship Id="rId48" Type="http://schemas.openxmlformats.org/officeDocument/2006/relationships/hyperlink" Target="https://www.balacity.ru/" TargetMode="External"/><Relationship Id="rId56" Type="http://schemas.openxmlformats.org/officeDocument/2006/relationships/hyperlink" Target="https://hh.ru/employer/672459" TargetMode="External"/><Relationship Id="rId64" Type="http://schemas.openxmlformats.org/officeDocument/2006/relationships/hyperlink" Target="https://hh.ru/employer/68587" TargetMode="External"/><Relationship Id="rId69" Type="http://schemas.openxmlformats.org/officeDocument/2006/relationships/hyperlink" Target="http://www.danaflex.ru/" TargetMode="External"/><Relationship Id="rId77" Type="http://schemas.openxmlformats.org/officeDocument/2006/relationships/hyperlink" Target="https://hh.ru/employer/2250415" TargetMode="External"/><Relationship Id="rId8" Type="http://schemas.openxmlformats.org/officeDocument/2006/relationships/hyperlink" Target="https://hh.ru/employer/81813" TargetMode="External"/><Relationship Id="rId51" Type="http://schemas.openxmlformats.org/officeDocument/2006/relationships/hyperlink" Target="http://icl-services.com/contacts/" TargetMode="External"/><Relationship Id="rId72" Type="http://schemas.openxmlformats.org/officeDocument/2006/relationships/hyperlink" Target="https://hh.ru/employer/2917778" TargetMode="External"/><Relationship Id="rId80" Type="http://schemas.openxmlformats.org/officeDocument/2006/relationships/hyperlink" Target="https://togliatti.hh.ru/employer/778912" TargetMode="External"/><Relationship Id="rId85" Type="http://schemas.openxmlformats.org/officeDocument/2006/relationships/hyperlink" Target="http://www.nstenergo.ru/" TargetMode="External"/><Relationship Id="rId3" Type="http://schemas.openxmlformats.org/officeDocument/2006/relationships/hyperlink" Target="http://lear.com/Site/Contact/Global-Locations.aspx" TargetMode="External"/><Relationship Id="rId12" Type="http://schemas.openxmlformats.org/officeDocument/2006/relationships/hyperlink" Target="https://www.sibur.ru/SiburNeftekhim" TargetMode="External"/><Relationship Id="rId17" Type="http://schemas.openxmlformats.org/officeDocument/2006/relationships/hyperlink" Target="https://hh.ru/employer/3809" TargetMode="External"/><Relationship Id="rId25" Type="http://schemas.openxmlformats.org/officeDocument/2006/relationships/hyperlink" Target="http://aesural.ru/" TargetMode="External"/><Relationship Id="rId33" Type="http://schemas.openxmlformats.org/officeDocument/2006/relationships/hyperlink" Target="https://hh.ru/employer/772623" TargetMode="External"/><Relationship Id="rId38" Type="http://schemas.openxmlformats.org/officeDocument/2006/relationships/hyperlink" Target="http://www.bashopera.ru/" TargetMode="External"/><Relationship Id="rId46" Type="http://schemas.openxmlformats.org/officeDocument/2006/relationships/hyperlink" Target="https://hh.ru/employer/1485167" TargetMode="External"/><Relationship Id="rId59" Type="http://schemas.openxmlformats.org/officeDocument/2006/relationships/hyperlink" Target="http://www.infomatika.ru/" TargetMode="External"/><Relationship Id="rId67" Type="http://schemas.openxmlformats.org/officeDocument/2006/relationships/hyperlink" Target="http://ooo-opitno-promishlennoe-predpriyatie-centra-po.promportal.su/" TargetMode="External"/><Relationship Id="rId20" Type="http://schemas.openxmlformats.org/officeDocument/2006/relationships/hyperlink" Target="https://hh.ru/employer/1614530" TargetMode="External"/><Relationship Id="rId41" Type="http://schemas.openxmlformats.org/officeDocument/2006/relationships/hyperlink" Target="https://hh.ru/employer/1575854" TargetMode="External"/><Relationship Id="rId54" Type="http://schemas.openxmlformats.org/officeDocument/2006/relationships/hyperlink" Target="http://himburservis.ru/o_kompanii" TargetMode="External"/><Relationship Id="rId62" Type="http://schemas.openxmlformats.org/officeDocument/2006/relationships/hyperlink" Target="https://hh.ru/employer/3028826" TargetMode="External"/><Relationship Id="rId70" Type="http://schemas.openxmlformats.org/officeDocument/2006/relationships/hyperlink" Target="https://kazan.hh.ru/employer/47160" TargetMode="External"/><Relationship Id="rId75" Type="http://schemas.openxmlformats.org/officeDocument/2006/relationships/hyperlink" Target="https://hh.ru/employer/2211907" TargetMode="External"/><Relationship Id="rId83" Type="http://schemas.openxmlformats.org/officeDocument/2006/relationships/hyperlink" Target="https://www.sibur.ru/togliatti" TargetMode="External"/><Relationship Id="rId88" Type="http://schemas.openxmlformats.org/officeDocument/2006/relationships/hyperlink" Target="http://www.chuvsu.ru/index.php/?option=com_content&amp;view=category&amp;layout=blog&amp;id=389&amp;Itemid=592" TargetMode="External"/><Relationship Id="rId91" Type="http://schemas.openxmlformats.org/officeDocument/2006/relationships/hyperlink" Target="https://crga.ru/index.php" TargetMode="External"/><Relationship Id="rId1" Type="http://schemas.openxmlformats.org/officeDocument/2006/relationships/hyperlink" Target="http://www.kirovgma.ru/" TargetMode="External"/><Relationship Id="rId6" Type="http://schemas.openxmlformats.org/officeDocument/2006/relationships/hyperlink" Target="https://hh.ru/employer/181594" TargetMode="External"/><Relationship Id="rId15" Type="http://schemas.openxmlformats.org/officeDocument/2006/relationships/hyperlink" Target="https://hh.ru/employer/3809" TargetMode="External"/><Relationship Id="rId23" Type="http://schemas.openxmlformats.org/officeDocument/2006/relationships/hyperlink" Target="https://www.sibur.ru/SiburKhimprom" TargetMode="External"/><Relationship Id="rId28" Type="http://schemas.openxmlformats.org/officeDocument/2006/relationships/hyperlink" Target="https://hh.ru/employer/1955596" TargetMode="External"/><Relationship Id="rId36" Type="http://schemas.openxmlformats.org/officeDocument/2006/relationships/hyperlink" Target="http://skb-stankostroenie.com/" TargetMode="External"/><Relationship Id="rId49" Type="http://schemas.openxmlformats.org/officeDocument/2006/relationships/hyperlink" Target="https://hh.ru/employer/1693963" TargetMode="External"/><Relationship Id="rId57" Type="http://schemas.openxmlformats.org/officeDocument/2006/relationships/hyperlink" Target="http://www.drkbmzrt.ru/" TargetMode="External"/><Relationship Id="rId10" Type="http://schemas.openxmlformats.org/officeDocument/2006/relationships/hyperlink" Target="http://www.lunn.ru/" TargetMode="External"/><Relationship Id="rId31" Type="http://schemas.openxmlformats.org/officeDocument/2006/relationships/hyperlink" Target="https://hh.ru/employer/1413137" TargetMode="External"/><Relationship Id="rId44" Type="http://schemas.openxmlformats.org/officeDocument/2006/relationships/hyperlink" Target="http://rilirb.ru/" TargetMode="External"/><Relationship Id="rId52" Type="http://schemas.openxmlformats.org/officeDocument/2006/relationships/hyperlink" Target="http://www.icl.kazan.ru/contacts/" TargetMode="External"/><Relationship Id="rId60" Type="http://schemas.openxmlformats.org/officeDocument/2006/relationships/hyperlink" Target="https://kazan.hh.ru/employer/913233" TargetMode="External"/><Relationship Id="rId65" Type="http://schemas.openxmlformats.org/officeDocument/2006/relationships/hyperlink" Target="http://s675267.lpmotortest.com/" TargetMode="External"/><Relationship Id="rId73" Type="http://schemas.openxmlformats.org/officeDocument/2006/relationships/hyperlink" Target="http://pol18.ru/spetsialistam/item/222-vakansii" TargetMode="External"/><Relationship Id="rId78" Type="http://schemas.openxmlformats.org/officeDocument/2006/relationships/hyperlink" Target="https://rospan.rosneft.ru/about/career/item/182315" TargetMode="External"/><Relationship Id="rId81" Type="http://schemas.openxmlformats.org/officeDocument/2006/relationships/hyperlink" Target="https://www.renault.ru/" TargetMode="External"/><Relationship Id="rId86" Type="http://schemas.openxmlformats.org/officeDocument/2006/relationships/hyperlink" Target="http://www.mrsk-volgi.ru/" TargetMode="External"/><Relationship Id="rId4" Type="http://schemas.openxmlformats.org/officeDocument/2006/relationships/hyperlink" Target="https://hh.ru/employer/670991" TargetMode="External"/><Relationship Id="rId9" Type="http://schemas.openxmlformats.org/officeDocument/2006/relationships/hyperlink" Target="https://mininuniver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1ln.ru/about" TargetMode="External"/><Relationship Id="rId13" Type="http://schemas.openxmlformats.org/officeDocument/2006/relationships/hyperlink" Target="https://hh.ru/employer/720277" TargetMode="External"/><Relationship Id="rId18" Type="http://schemas.openxmlformats.org/officeDocument/2006/relationships/hyperlink" Target="http://psr24.ru/" TargetMode="External"/><Relationship Id="rId26" Type="http://schemas.openxmlformats.org/officeDocument/2006/relationships/hyperlink" Target="http://cspsd-gostinica.wixsite.com/centr-gostinica-omsk" TargetMode="External"/><Relationship Id="rId39" Type="http://schemas.openxmlformats.org/officeDocument/2006/relationships/hyperlink" Target="https://hh.ru/employer/3809" TargetMode="External"/><Relationship Id="rId3" Type="http://schemas.openxmlformats.org/officeDocument/2006/relationships/hyperlink" Target="http://www.pharmasyntez.com/about" TargetMode="External"/><Relationship Id="rId21" Type="http://schemas.openxmlformats.org/officeDocument/2006/relationships/hyperlink" Target="https://www.plesk.com/contact-us/" TargetMode="External"/><Relationship Id="rId34" Type="http://schemas.openxmlformats.org/officeDocument/2006/relationships/hyperlink" Target="http://www.trk.tom.ru/" TargetMode="External"/><Relationship Id="rId7" Type="http://schemas.openxmlformats.org/officeDocument/2006/relationships/hyperlink" Target="http://reabil-nk.ru/%D0%B2%D0%B0%D0%BA%D0%B0%D0%BD%D1%81%D0%B8%D0%B8/" TargetMode="External"/><Relationship Id="rId12" Type="http://schemas.openxmlformats.org/officeDocument/2006/relationships/hyperlink" Target="http://www.socium-krasn.ru/" TargetMode="External"/><Relationship Id="rId17" Type="http://schemas.openxmlformats.org/officeDocument/2006/relationships/hyperlink" Target="http://www.patriot24.ru/kontakty" TargetMode="External"/><Relationship Id="rId25" Type="http://schemas.openxmlformats.org/officeDocument/2006/relationships/hyperlink" Target="https://hh.ru/employer/76894" TargetMode="External"/><Relationship Id="rId33" Type="http://schemas.openxmlformats.org/officeDocument/2006/relationships/hyperlink" Target="https://tomsk.hh.ru/employer/1154125" TargetMode="External"/><Relationship Id="rId38" Type="http://schemas.openxmlformats.org/officeDocument/2006/relationships/hyperlink" Target="https://www.sibur.ru/biaxplen/contact_us" TargetMode="External"/><Relationship Id="rId2" Type="http://schemas.openxmlformats.org/officeDocument/2006/relationships/hyperlink" Target="http://www.lin.irk.ru/vacancies" TargetMode="External"/><Relationship Id="rId16" Type="http://schemas.openxmlformats.org/officeDocument/2006/relationships/hyperlink" Target="https://hh.ru/employer/3809" TargetMode="External"/><Relationship Id="rId20" Type="http://schemas.openxmlformats.org/officeDocument/2006/relationships/hyperlink" Target="http://www.uniscan-research.ru/contacts" TargetMode="External"/><Relationship Id="rId29" Type="http://schemas.openxmlformats.org/officeDocument/2006/relationships/hyperlink" Target="http://www.iao.ru/ru/contacts" TargetMode="External"/><Relationship Id="rId1" Type="http://schemas.openxmlformats.org/officeDocument/2006/relationships/hyperlink" Target="https://sibcaritas.ru/ru" TargetMode="External"/><Relationship Id="rId6" Type="http://schemas.openxmlformats.org/officeDocument/2006/relationships/hyperlink" Target="https://mezhdurechensk.hh.ru/employer/191394" TargetMode="External"/><Relationship Id="rId11" Type="http://schemas.openxmlformats.org/officeDocument/2006/relationships/hyperlink" Target="http://www.mrsk-sib.ru/index.php?lang=ru42" TargetMode="External"/><Relationship Id="rId24" Type="http://schemas.openxmlformats.org/officeDocument/2006/relationships/hyperlink" Target="https://www.vost-tech.ru/" TargetMode="External"/><Relationship Id="rId32" Type="http://schemas.openxmlformats.org/officeDocument/2006/relationships/hyperlink" Target="http://www.altairoil.ru/ru/contacts/" TargetMode="External"/><Relationship Id="rId37" Type="http://schemas.openxmlformats.org/officeDocument/2006/relationships/hyperlink" Target="https://hh.ru/employer/3809" TargetMode="External"/><Relationship Id="rId40" Type="http://schemas.openxmlformats.org/officeDocument/2006/relationships/hyperlink" Target="https://www.sibur.ru/obr/contact_us" TargetMode="External"/><Relationship Id="rId5" Type="http://schemas.openxmlformats.org/officeDocument/2006/relationships/hyperlink" Target="https://hh.ru/employer/2912858" TargetMode="External"/><Relationship Id="rId15" Type="http://schemas.openxmlformats.org/officeDocument/2006/relationships/hyperlink" Target="https://www.sibur.ru/kzsk" TargetMode="External"/><Relationship Id="rId23" Type="http://schemas.openxmlformats.org/officeDocument/2006/relationships/hyperlink" Target="http://www.alekta.ru/Contact/" TargetMode="External"/><Relationship Id="rId28" Type="http://schemas.openxmlformats.org/officeDocument/2006/relationships/hyperlink" Target="https://supply.gazprom-neft.ru/" TargetMode="External"/><Relationship Id="rId36" Type="http://schemas.openxmlformats.org/officeDocument/2006/relationships/hyperlink" Target="https://www.sibur.ru/TomskNeftehim" TargetMode="External"/><Relationship Id="rId10" Type="http://schemas.openxmlformats.org/officeDocument/2006/relationships/hyperlink" Target="https://hh.ru/employer/8434" TargetMode="External"/><Relationship Id="rId19" Type="http://schemas.openxmlformats.org/officeDocument/2006/relationships/hyperlink" Target="http://www.prowantresult.ru/" TargetMode="External"/><Relationship Id="rId31" Type="http://schemas.openxmlformats.org/officeDocument/2006/relationships/hyperlink" Target="https://hh.ru/employer/63367" TargetMode="External"/><Relationship Id="rId4" Type="http://schemas.openxmlformats.org/officeDocument/2006/relationships/hyperlink" Target="https://hh.ru/employer/829326" TargetMode="External"/><Relationship Id="rId9" Type="http://schemas.openxmlformats.org/officeDocument/2006/relationships/hyperlink" Target="http://www.rushydro.ru/" TargetMode="External"/><Relationship Id="rId14" Type="http://schemas.openxmlformats.org/officeDocument/2006/relationships/hyperlink" Target="https://153krsk.ru/" TargetMode="External"/><Relationship Id="rId22" Type="http://schemas.openxmlformats.org/officeDocument/2006/relationships/hyperlink" Target="https://hh.ru/employer/2199311" TargetMode="External"/><Relationship Id="rId27" Type="http://schemas.openxmlformats.org/officeDocument/2006/relationships/hyperlink" Target="http://semyaomsk.ru/o-nas" TargetMode="External"/><Relationship Id="rId30" Type="http://schemas.openxmlformats.org/officeDocument/2006/relationships/hyperlink" Target="http://www.elesy.ru/contacts/tomsk.aspx" TargetMode="External"/><Relationship Id="rId35" Type="http://schemas.openxmlformats.org/officeDocument/2006/relationships/hyperlink" Target="https://tomsk.hh.ru/employer/22526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rogel.ru/" TargetMode="External"/><Relationship Id="rId13" Type="http://schemas.openxmlformats.org/officeDocument/2006/relationships/hyperlink" Target="http://www.te.ru/" TargetMode="External"/><Relationship Id="rId18" Type="http://schemas.openxmlformats.org/officeDocument/2006/relationships/hyperlink" Target="https://www.sibur.ru/siburtobolsk" TargetMode="External"/><Relationship Id="rId26" Type="http://schemas.openxmlformats.org/officeDocument/2006/relationships/hyperlink" Target="https://odintsovo.hh.ru/employer/762125" TargetMode="External"/><Relationship Id="rId3" Type="http://schemas.openxmlformats.org/officeDocument/2006/relationships/hyperlink" Target="https://hh.ru/employer/3281519" TargetMode="External"/><Relationship Id="rId21" Type="http://schemas.openxmlformats.org/officeDocument/2006/relationships/hyperlink" Target="https://hh.ru/employer/3809" TargetMode="External"/><Relationship Id="rId7" Type="http://schemas.openxmlformats.org/officeDocument/2006/relationships/hyperlink" Target="http://ebiur.ru/" TargetMode="External"/><Relationship Id="rId12" Type="http://schemas.openxmlformats.org/officeDocument/2006/relationships/hyperlink" Target="https://hh.ru/employer/2791" TargetMode="External"/><Relationship Id="rId17" Type="http://schemas.openxmlformats.org/officeDocument/2006/relationships/hyperlink" Target="https://hh.ru/employer/1293907" TargetMode="External"/><Relationship Id="rId25" Type="http://schemas.openxmlformats.org/officeDocument/2006/relationships/hyperlink" Target="http://yamallng.ru/" TargetMode="External"/><Relationship Id="rId33" Type="http://schemas.openxmlformats.org/officeDocument/2006/relationships/hyperlink" Target="https://odintsovo.hh.ru/employer/5466" TargetMode="External"/><Relationship Id="rId2" Type="http://schemas.openxmlformats.org/officeDocument/2006/relationships/hyperlink" Target="http://shvabe.com/contacts/" TargetMode="External"/><Relationship Id="rId16" Type="http://schemas.openxmlformats.org/officeDocument/2006/relationships/hyperlink" Target="http://www.rosneft.ru/" TargetMode="External"/><Relationship Id="rId20" Type="http://schemas.openxmlformats.org/officeDocument/2006/relationships/hyperlink" Target="https://zsnh.sibur.ru/" TargetMode="External"/><Relationship Id="rId29" Type="http://schemas.openxmlformats.org/officeDocument/2006/relationships/hyperlink" Target="https://www.panlantik.ru/" TargetMode="External"/><Relationship Id="rId1" Type="http://schemas.openxmlformats.org/officeDocument/2006/relationships/hyperlink" Target="http://kgsu.ru/" TargetMode="External"/><Relationship Id="rId6" Type="http://schemas.openxmlformats.org/officeDocument/2006/relationships/hyperlink" Target="http://www.npk-ntl.ru/" TargetMode="External"/><Relationship Id="rId11" Type="http://schemas.openxmlformats.org/officeDocument/2006/relationships/hyperlink" Target="http://www.slb.ru/careers/" TargetMode="External"/><Relationship Id="rId24" Type="http://schemas.openxmlformats.org/officeDocument/2006/relationships/hyperlink" Target="https://www.sibur.ru/sit" TargetMode="External"/><Relationship Id="rId32" Type="http://schemas.openxmlformats.org/officeDocument/2006/relationships/hyperlink" Target="https://chelpipe.ru/" TargetMode="External"/><Relationship Id="rId5" Type="http://schemas.openxmlformats.org/officeDocument/2006/relationships/hyperlink" Target="https://hh.ru/employer/23772" TargetMode="External"/><Relationship Id="rId15" Type="http://schemas.openxmlformats.org/officeDocument/2006/relationships/hyperlink" Target="https://hh.ru/employer/1808" TargetMode="External"/><Relationship Id="rId23" Type="http://schemas.openxmlformats.org/officeDocument/2006/relationships/hyperlink" Target="https://hh.ru/employer/3809" TargetMode="External"/><Relationship Id="rId28" Type="http://schemas.openxmlformats.org/officeDocument/2006/relationships/hyperlink" Target="http://www.ugold.ru/ru/" TargetMode="External"/><Relationship Id="rId10" Type="http://schemas.openxmlformats.org/officeDocument/2006/relationships/hyperlink" Target="https://hh.ru/employer/1088373" TargetMode="External"/><Relationship Id="rId19" Type="http://schemas.openxmlformats.org/officeDocument/2006/relationships/hyperlink" Target="https://hh.ru/employer/3809" TargetMode="External"/><Relationship Id="rId31" Type="http://schemas.openxmlformats.org/officeDocument/2006/relationships/hyperlink" Target="https://hh.ru/employer/726213" TargetMode="External"/><Relationship Id="rId4" Type="http://schemas.openxmlformats.org/officeDocument/2006/relationships/hyperlink" Target="https://www.mrsk-ural.ru/" TargetMode="External"/><Relationship Id="rId9" Type="http://schemas.openxmlformats.org/officeDocument/2006/relationships/hyperlink" Target="http://www.thercon.ru/" TargetMode="External"/><Relationship Id="rId14" Type="http://schemas.openxmlformats.org/officeDocument/2006/relationships/hyperlink" Target="http://www.novatek.ru/" TargetMode="External"/><Relationship Id="rId22" Type="http://schemas.openxmlformats.org/officeDocument/2006/relationships/hyperlink" Target="https://www.sibur.ru/SiburTumenGaz" TargetMode="External"/><Relationship Id="rId27" Type="http://schemas.openxmlformats.org/officeDocument/2006/relationships/hyperlink" Target="https://hh.ru/employer/2167382" TargetMode="External"/><Relationship Id="rId30" Type="http://schemas.openxmlformats.org/officeDocument/2006/relationships/hyperlink" Target="http://www.momentum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lan-ude.hh.ru/employer/2537523" TargetMode="External"/><Relationship Id="rId3" Type="http://schemas.openxmlformats.org/officeDocument/2006/relationships/hyperlink" Target="http://inrec.sbras.ru/" TargetMode="External"/><Relationship Id="rId7" Type="http://schemas.openxmlformats.org/officeDocument/2006/relationships/hyperlink" Target="http://www.bsu.ru/" TargetMode="External"/><Relationship Id="rId2" Type="http://schemas.openxmlformats.org/officeDocument/2006/relationships/hyperlink" Target="https://www.amursu.ru/" TargetMode="External"/><Relationship Id="rId1" Type="http://schemas.openxmlformats.org/officeDocument/2006/relationships/hyperlink" Target="https://hh.ru/employer/78961" TargetMode="External"/><Relationship Id="rId6" Type="http://schemas.openxmlformats.org/officeDocument/2006/relationships/hyperlink" Target="http://igeb.ru/vacancy/" TargetMode="External"/><Relationship Id="rId5" Type="http://schemas.openxmlformats.org/officeDocument/2006/relationships/hyperlink" Target="http://biosoil.ru/" TargetMode="External"/><Relationship Id="rId10" Type="http://schemas.openxmlformats.org/officeDocument/2006/relationships/hyperlink" Target="https://investyakutia.com/" TargetMode="External"/><Relationship Id="rId4" Type="http://schemas.openxmlformats.org/officeDocument/2006/relationships/hyperlink" Target="https://hh.ua/employer/965476" TargetMode="External"/><Relationship Id="rId9" Type="http://schemas.openxmlformats.org/officeDocument/2006/relationships/hyperlink" Target="http://ysaa.ru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hh.ru/employer/3809" TargetMode="External"/><Relationship Id="rId13" Type="http://schemas.openxmlformats.org/officeDocument/2006/relationships/hyperlink" Target="https://donstu.ru/" TargetMode="External"/><Relationship Id="rId18" Type="http://schemas.openxmlformats.org/officeDocument/2006/relationships/hyperlink" Target="http://cfuv.ru/" TargetMode="External"/><Relationship Id="rId3" Type="http://schemas.openxmlformats.org/officeDocument/2006/relationships/hyperlink" Target="https://kubsu.ru/ru/node/3427" TargetMode="External"/><Relationship Id="rId21" Type="http://schemas.openxmlformats.org/officeDocument/2006/relationships/hyperlink" Target="https://chersonesos-sev.ru/" TargetMode="External"/><Relationship Id="rId7" Type="http://schemas.openxmlformats.org/officeDocument/2006/relationships/hyperlink" Target="http://sibur-yug.ru/" TargetMode="External"/><Relationship Id="rId12" Type="http://schemas.openxmlformats.org/officeDocument/2006/relationships/hyperlink" Target="https://hh.ru/employer/113327" TargetMode="External"/><Relationship Id="rId17" Type="http://schemas.openxmlformats.org/officeDocument/2006/relationships/hyperlink" Target="https://www.nevz.com/" TargetMode="External"/><Relationship Id="rId2" Type="http://schemas.openxmlformats.org/officeDocument/2006/relationships/hyperlink" Target="https://hh.ru/employer/1001068" TargetMode="External"/><Relationship Id="rId16" Type="http://schemas.openxmlformats.org/officeDocument/2006/relationships/hyperlink" Target="https://rostov.hh.ru/employer/641506" TargetMode="External"/><Relationship Id="rId20" Type="http://schemas.openxmlformats.org/officeDocument/2006/relationships/hyperlink" Target="http://sevmuseum.ru/" TargetMode="External"/><Relationship Id="rId1" Type="http://schemas.openxmlformats.org/officeDocument/2006/relationships/hyperlink" Target="http://www.pebma.ru/" TargetMode="External"/><Relationship Id="rId6" Type="http://schemas.openxmlformats.org/officeDocument/2006/relationships/hyperlink" Target="http://www.center-orlyonok.ru/" TargetMode="External"/><Relationship Id="rId11" Type="http://schemas.openxmlformats.org/officeDocument/2006/relationships/hyperlink" Target="http://mrsk-yuga.ru/" TargetMode="External"/><Relationship Id="rId5" Type="http://schemas.openxmlformats.org/officeDocument/2006/relationships/hyperlink" Target="http://kubanenergo.ru/" TargetMode="External"/><Relationship Id="rId15" Type="http://schemas.openxmlformats.org/officeDocument/2006/relationships/hyperlink" Target="https://rostov.tns-e.ru/population" TargetMode="External"/><Relationship Id="rId10" Type="http://schemas.openxmlformats.org/officeDocument/2006/relationships/hyperlink" Target="http://www.rostmuseum.ru/Page?pageName=contacts" TargetMode="External"/><Relationship Id="rId19" Type="http://schemas.openxmlformats.org/officeDocument/2006/relationships/hyperlink" Target="https://www.sevsu.ru/rus/" TargetMode="External"/><Relationship Id="rId4" Type="http://schemas.openxmlformats.org/officeDocument/2006/relationships/hyperlink" Target="https://atekgc.ru/vakansii/" TargetMode="External"/><Relationship Id="rId9" Type="http://schemas.openxmlformats.org/officeDocument/2006/relationships/hyperlink" Target="http://rostgmu.ru/sveden/common" TargetMode="External"/><Relationship Id="rId14" Type="http://schemas.openxmlformats.org/officeDocument/2006/relationships/hyperlink" Target="https://hh.ru/employer/1054885" TargetMode="External"/><Relationship Id="rId22" Type="http://schemas.openxmlformats.org/officeDocument/2006/relationships/hyperlink" Target="http://cdbcorall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rsk-sk.ru/" TargetMode="External"/><Relationship Id="rId2" Type="http://schemas.openxmlformats.org/officeDocument/2006/relationships/hyperlink" Target="http://&#1091;&#1089;&#1090;&#1072;&#1085;&#1086;&#1074;&#1082;&#1080;&#1075;&#1085;&#1073;.&#1088;&#1092;/" TargetMode="External"/><Relationship Id="rId1" Type="http://schemas.openxmlformats.org/officeDocument/2006/relationships/hyperlink" Target="http://www.nosu.ru/" TargetMode="External"/><Relationship Id="rId5" Type="http://schemas.openxmlformats.org/officeDocument/2006/relationships/hyperlink" Target="http://www.chesu.ru/" TargetMode="External"/><Relationship Id="rId4" Type="http://schemas.openxmlformats.org/officeDocument/2006/relationships/hyperlink" Target="https://spb.hh.ru/employer/137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X1166"/>
  <sheetViews>
    <sheetView workbookViewId="0">
      <selection activeCell="B7" sqref="B7"/>
    </sheetView>
  </sheetViews>
  <sheetFormatPr defaultColWidth="17.33203125" defaultRowHeight="14.4" x14ac:dyDescent="0.3"/>
  <cols>
    <col min="1" max="1" width="5.33203125" customWidth="1"/>
    <col min="2" max="2" width="50.5546875" customWidth="1"/>
    <col min="3" max="3" width="16.33203125" customWidth="1"/>
    <col min="4" max="4" width="40.109375" customWidth="1"/>
    <col min="5" max="5" width="21.44140625" customWidth="1"/>
    <col min="6" max="6" width="30.5546875" customWidth="1"/>
    <col min="7" max="7" width="25.5546875" customWidth="1"/>
    <col min="8" max="16" width="7.5546875" customWidth="1"/>
    <col min="17" max="24" width="15.109375" customWidth="1"/>
  </cols>
  <sheetData>
    <row r="1" spans="1:24" ht="14.4" customHeight="1" x14ac:dyDescent="0.3">
      <c r="A1" s="1"/>
      <c r="B1" s="77" t="s">
        <v>2878</v>
      </c>
      <c r="C1" s="77"/>
      <c r="D1" s="77"/>
      <c r="E1" s="77"/>
      <c r="F1" s="77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3">
      <c r="A2" s="1"/>
      <c r="B2" s="5"/>
      <c r="C2" s="6"/>
      <c r="D2" s="5"/>
      <c r="E2" s="7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3">
      <c r="A3" s="1"/>
      <c r="B3" s="8" t="s">
        <v>0</v>
      </c>
      <c r="C3" s="8" t="s">
        <v>535</v>
      </c>
      <c r="D3" s="8" t="s">
        <v>1</v>
      </c>
      <c r="E3" s="8" t="s">
        <v>2</v>
      </c>
      <c r="F3" s="8" t="s">
        <v>553</v>
      </c>
      <c r="G3" s="8" t="s">
        <v>536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55.8" x14ac:dyDescent="0.3">
      <c r="A4" s="9">
        <v>1</v>
      </c>
      <c r="B4" s="9" t="s">
        <v>554</v>
      </c>
      <c r="C4" s="9" t="s">
        <v>515</v>
      </c>
      <c r="D4" s="9" t="s">
        <v>555</v>
      </c>
      <c r="E4" s="9" t="s">
        <v>11</v>
      </c>
      <c r="F4" s="10" t="s">
        <v>556</v>
      </c>
      <c r="G4" s="10" t="s">
        <v>557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8.2" x14ac:dyDescent="0.3">
      <c r="A5" s="9">
        <v>2</v>
      </c>
      <c r="B5" s="9" t="s">
        <v>12</v>
      </c>
      <c r="C5" s="9" t="s">
        <v>537</v>
      </c>
      <c r="D5" s="9" t="s">
        <v>13</v>
      </c>
      <c r="E5" s="9" t="s">
        <v>11</v>
      </c>
      <c r="F5" s="10" t="s">
        <v>558</v>
      </c>
      <c r="G5" s="1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2" x14ac:dyDescent="0.3">
      <c r="A6" s="9">
        <v>3</v>
      </c>
      <c r="B6" s="9" t="s">
        <v>14</v>
      </c>
      <c r="C6" s="9" t="s">
        <v>537</v>
      </c>
      <c r="D6" s="9" t="s">
        <v>2867</v>
      </c>
      <c r="E6" s="9" t="s">
        <v>11</v>
      </c>
      <c r="F6" s="10"/>
      <c r="G6" s="1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8.2" x14ac:dyDescent="0.3">
      <c r="A7" s="9">
        <v>4</v>
      </c>
      <c r="B7" s="9" t="s">
        <v>15</v>
      </c>
      <c r="C7" s="9" t="s">
        <v>537</v>
      </c>
      <c r="D7" s="9" t="s">
        <v>16</v>
      </c>
      <c r="E7" s="9" t="s">
        <v>11</v>
      </c>
      <c r="F7" s="10" t="s">
        <v>559</v>
      </c>
      <c r="G7" s="10" t="s">
        <v>560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8.2" x14ac:dyDescent="0.3">
      <c r="A8" s="9">
        <v>5</v>
      </c>
      <c r="B8" s="9" t="s">
        <v>561</v>
      </c>
      <c r="C8" s="9" t="s">
        <v>537</v>
      </c>
      <c r="D8" s="9" t="s">
        <v>2868</v>
      </c>
      <c r="E8" s="9" t="s">
        <v>11</v>
      </c>
      <c r="F8" s="10" t="s">
        <v>562</v>
      </c>
      <c r="G8" s="1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2" x14ac:dyDescent="0.3">
      <c r="A9" s="9">
        <v>6</v>
      </c>
      <c r="B9" s="9" t="s">
        <v>563</v>
      </c>
      <c r="C9" s="9" t="s">
        <v>564</v>
      </c>
      <c r="D9" s="9" t="s">
        <v>565</v>
      </c>
      <c r="E9" s="9" t="s">
        <v>11</v>
      </c>
      <c r="F9" s="10" t="s">
        <v>566</v>
      </c>
      <c r="G9" s="10" t="s">
        <v>567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8.2" x14ac:dyDescent="0.3">
      <c r="A10" s="9">
        <v>7</v>
      </c>
      <c r="B10" s="9" t="s">
        <v>568</v>
      </c>
      <c r="C10" s="9" t="s">
        <v>537</v>
      </c>
      <c r="D10" s="9" t="s">
        <v>569</v>
      </c>
      <c r="E10" s="9" t="s">
        <v>11</v>
      </c>
      <c r="F10" s="10" t="s">
        <v>570</v>
      </c>
      <c r="G10" s="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8.2" x14ac:dyDescent="0.3">
      <c r="A11" s="9">
        <v>8</v>
      </c>
      <c r="B11" s="13" t="s">
        <v>571</v>
      </c>
      <c r="C11" s="9" t="s">
        <v>537</v>
      </c>
      <c r="D11" s="14" t="s">
        <v>572</v>
      </c>
      <c r="E11" s="9" t="s">
        <v>11</v>
      </c>
      <c r="F11" s="10"/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2" x14ac:dyDescent="0.3">
      <c r="A12" s="9">
        <v>9</v>
      </c>
      <c r="B12" s="13" t="s">
        <v>573</v>
      </c>
      <c r="C12" s="9" t="s">
        <v>537</v>
      </c>
      <c r="D12" s="14" t="s">
        <v>574</v>
      </c>
      <c r="E12" s="9" t="s">
        <v>575</v>
      </c>
      <c r="F12" s="10" t="s">
        <v>576</v>
      </c>
      <c r="G12" s="10" t="s">
        <v>577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2" x14ac:dyDescent="0.3">
      <c r="A13" s="9">
        <v>10</v>
      </c>
      <c r="B13" s="13" t="s">
        <v>578</v>
      </c>
      <c r="C13" s="9" t="s">
        <v>537</v>
      </c>
      <c r="D13" s="14" t="s">
        <v>579</v>
      </c>
      <c r="E13" s="9" t="s">
        <v>575</v>
      </c>
      <c r="F13" s="10" t="s">
        <v>580</v>
      </c>
      <c r="G13" s="10" t="s">
        <v>581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2" x14ac:dyDescent="0.3">
      <c r="A14" s="9">
        <v>11</v>
      </c>
      <c r="B14" s="13" t="s">
        <v>582</v>
      </c>
      <c r="C14" s="9" t="s">
        <v>515</v>
      </c>
      <c r="D14" s="14" t="s">
        <v>583</v>
      </c>
      <c r="E14" s="9" t="s">
        <v>575</v>
      </c>
      <c r="F14" s="10" t="s">
        <v>584</v>
      </c>
      <c r="G14" s="1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69.599999999999994" x14ac:dyDescent="0.3">
      <c r="A15" s="9">
        <v>12</v>
      </c>
      <c r="B15" s="9" t="s">
        <v>17</v>
      </c>
      <c r="C15" s="9" t="s">
        <v>515</v>
      </c>
      <c r="D15" s="9" t="s">
        <v>18</v>
      </c>
      <c r="E15" s="9" t="s">
        <v>19</v>
      </c>
      <c r="F15" s="10" t="s">
        <v>585</v>
      </c>
      <c r="G15" s="10" t="s">
        <v>586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8.2" x14ac:dyDescent="0.3">
      <c r="A16" s="9">
        <v>13</v>
      </c>
      <c r="B16" s="9" t="s">
        <v>20</v>
      </c>
      <c r="C16" s="9" t="s">
        <v>537</v>
      </c>
      <c r="D16" s="9" t="s">
        <v>21</v>
      </c>
      <c r="E16" s="9" t="s">
        <v>19</v>
      </c>
      <c r="F16" s="10" t="s">
        <v>587</v>
      </c>
      <c r="G16" s="10" t="s">
        <v>588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8.2" x14ac:dyDescent="0.3">
      <c r="A17" s="9">
        <v>14</v>
      </c>
      <c r="B17" s="9" t="s">
        <v>589</v>
      </c>
      <c r="C17" s="9" t="s">
        <v>537</v>
      </c>
      <c r="D17" s="9" t="s">
        <v>590</v>
      </c>
      <c r="E17" s="9" t="s">
        <v>19</v>
      </c>
      <c r="F17" s="10" t="s">
        <v>591</v>
      </c>
      <c r="G17" s="1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42" x14ac:dyDescent="0.3">
      <c r="A18" s="9">
        <v>15</v>
      </c>
      <c r="B18" s="9" t="s">
        <v>594</v>
      </c>
      <c r="C18" s="9" t="s">
        <v>538</v>
      </c>
      <c r="D18" s="9" t="s">
        <v>539</v>
      </c>
      <c r="E18" s="9" t="s">
        <v>19</v>
      </c>
      <c r="F18" s="10" t="s">
        <v>595</v>
      </c>
      <c r="G18" s="1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55.8" x14ac:dyDescent="0.3">
      <c r="A19" s="9">
        <v>16</v>
      </c>
      <c r="B19" s="13" t="s">
        <v>596</v>
      </c>
      <c r="C19" s="9" t="s">
        <v>564</v>
      </c>
      <c r="D19" s="14" t="s">
        <v>597</v>
      </c>
      <c r="E19" s="9" t="s">
        <v>19</v>
      </c>
      <c r="F19" s="10" t="s">
        <v>598</v>
      </c>
      <c r="G19" s="1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8.2" x14ac:dyDescent="0.3">
      <c r="A20" s="9">
        <v>17</v>
      </c>
      <c r="B20" s="9" t="s">
        <v>601</v>
      </c>
      <c r="C20" s="9" t="s">
        <v>537</v>
      </c>
      <c r="D20" s="9" t="s">
        <v>24</v>
      </c>
      <c r="E20" s="9" t="s">
        <v>25</v>
      </c>
      <c r="F20" s="10" t="s">
        <v>603</v>
      </c>
      <c r="G20" s="10" t="s">
        <v>604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2" x14ac:dyDescent="0.3">
      <c r="A21" s="9">
        <v>18</v>
      </c>
      <c r="B21" s="9" t="s">
        <v>607</v>
      </c>
      <c r="C21" s="9" t="s">
        <v>515</v>
      </c>
      <c r="D21" s="9" t="s">
        <v>608</v>
      </c>
      <c r="E21" s="9" t="s">
        <v>25</v>
      </c>
      <c r="F21" s="10" t="s">
        <v>609</v>
      </c>
      <c r="G21" s="1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55.8" x14ac:dyDescent="0.3">
      <c r="A22" s="9">
        <v>19</v>
      </c>
      <c r="B22" s="9" t="s">
        <v>26</v>
      </c>
      <c r="C22" s="9" t="s">
        <v>515</v>
      </c>
      <c r="D22" s="9" t="s">
        <v>28</v>
      </c>
      <c r="E22" s="9" t="s">
        <v>25</v>
      </c>
      <c r="F22" s="10" t="s">
        <v>612</v>
      </c>
      <c r="G22" s="1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8.2" x14ac:dyDescent="0.3">
      <c r="A23" s="9">
        <v>20</v>
      </c>
      <c r="B23" s="9" t="s">
        <v>616</v>
      </c>
      <c r="C23" s="9" t="s">
        <v>537</v>
      </c>
      <c r="D23" s="9" t="s">
        <v>617</v>
      </c>
      <c r="E23" s="9" t="s">
        <v>25</v>
      </c>
      <c r="F23" s="10" t="s">
        <v>618</v>
      </c>
      <c r="G23" s="10" t="s">
        <v>621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8.2" x14ac:dyDescent="0.3">
      <c r="A24" s="9">
        <v>21</v>
      </c>
      <c r="B24" s="9" t="s">
        <v>626</v>
      </c>
      <c r="C24" s="9" t="s">
        <v>537</v>
      </c>
      <c r="D24" s="9" t="s">
        <v>627</v>
      </c>
      <c r="E24" s="9" t="s">
        <v>25</v>
      </c>
      <c r="F24" s="10" t="s">
        <v>628</v>
      </c>
      <c r="G24" s="10" t="s">
        <v>630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69.599999999999994" x14ac:dyDescent="0.3">
      <c r="A25" s="9">
        <v>22</v>
      </c>
      <c r="B25" s="9" t="s">
        <v>633</v>
      </c>
      <c r="C25" s="9" t="s">
        <v>515</v>
      </c>
      <c r="D25" s="9" t="s">
        <v>634</v>
      </c>
      <c r="E25" s="9" t="s">
        <v>25</v>
      </c>
      <c r="F25" s="10" t="s">
        <v>635</v>
      </c>
      <c r="G25" s="1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3">
      <c r="A26" s="9">
        <v>23</v>
      </c>
      <c r="B26" s="9" t="s">
        <v>31</v>
      </c>
      <c r="C26" s="9" t="s">
        <v>537</v>
      </c>
      <c r="D26" s="9" t="s">
        <v>32</v>
      </c>
      <c r="E26" s="9" t="s">
        <v>25</v>
      </c>
      <c r="F26" s="10" t="s">
        <v>636</v>
      </c>
      <c r="G26" s="1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42" x14ac:dyDescent="0.3">
      <c r="A27" s="9">
        <v>24</v>
      </c>
      <c r="B27" s="9" t="s">
        <v>640</v>
      </c>
      <c r="C27" s="9" t="s">
        <v>564</v>
      </c>
      <c r="D27" s="9" t="s">
        <v>642</v>
      </c>
      <c r="E27" s="9" t="s">
        <v>25</v>
      </c>
      <c r="F27" s="10" t="s">
        <v>643</v>
      </c>
      <c r="G27" s="10" t="s">
        <v>645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42" x14ac:dyDescent="0.3">
      <c r="A28" s="9">
        <v>25</v>
      </c>
      <c r="B28" s="9" t="s">
        <v>649</v>
      </c>
      <c r="C28" s="9" t="s">
        <v>542</v>
      </c>
      <c r="D28" s="9" t="s">
        <v>650</v>
      </c>
      <c r="E28" s="9" t="s">
        <v>25</v>
      </c>
      <c r="F28" s="10" t="s">
        <v>651</v>
      </c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8.2" x14ac:dyDescent="0.3">
      <c r="A29" s="9">
        <v>26</v>
      </c>
      <c r="B29" s="13" t="s">
        <v>654</v>
      </c>
      <c r="C29" s="9" t="s">
        <v>537</v>
      </c>
      <c r="D29" s="14" t="s">
        <v>655</v>
      </c>
      <c r="E29" s="9" t="s">
        <v>25</v>
      </c>
      <c r="F29" s="10" t="s">
        <v>656</v>
      </c>
      <c r="G29" s="10" t="s">
        <v>658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2" x14ac:dyDescent="0.3">
      <c r="A30" s="9">
        <v>27</v>
      </c>
      <c r="B30" s="9" t="s">
        <v>662</v>
      </c>
      <c r="C30" s="9" t="s">
        <v>542</v>
      </c>
      <c r="D30" s="22" t="s">
        <v>663</v>
      </c>
      <c r="E30" s="9" t="s">
        <v>25</v>
      </c>
      <c r="F30" s="10" t="s">
        <v>664</v>
      </c>
      <c r="G30" s="10" t="s">
        <v>669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8.2" x14ac:dyDescent="0.3">
      <c r="A31" s="9">
        <v>28</v>
      </c>
      <c r="B31" s="9" t="s">
        <v>672</v>
      </c>
      <c r="C31" s="9" t="s">
        <v>537</v>
      </c>
      <c r="D31" s="9" t="s">
        <v>673</v>
      </c>
      <c r="E31" s="9" t="s">
        <v>33</v>
      </c>
      <c r="F31" s="10" t="s">
        <v>674</v>
      </c>
      <c r="G31" s="10" t="s">
        <v>675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42" x14ac:dyDescent="0.3">
      <c r="A32" s="9">
        <v>29</v>
      </c>
      <c r="B32" s="9" t="s">
        <v>680</v>
      </c>
      <c r="C32" s="9" t="s">
        <v>537</v>
      </c>
      <c r="D32" s="9" t="s">
        <v>681</v>
      </c>
      <c r="E32" s="9" t="s">
        <v>33</v>
      </c>
      <c r="F32" s="10"/>
      <c r="G32" s="1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8.2" x14ac:dyDescent="0.3">
      <c r="A33" s="9">
        <v>30</v>
      </c>
      <c r="B33" s="9" t="s">
        <v>49</v>
      </c>
      <c r="C33" s="9" t="s">
        <v>537</v>
      </c>
      <c r="D33" s="9" t="s">
        <v>50</v>
      </c>
      <c r="E33" s="9" t="s">
        <v>33</v>
      </c>
      <c r="F33" s="10" t="s">
        <v>682</v>
      </c>
      <c r="G33" s="10" t="s">
        <v>684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28.2" x14ac:dyDescent="0.3">
      <c r="A34" s="9">
        <v>31</v>
      </c>
      <c r="B34" s="9" t="s">
        <v>69</v>
      </c>
      <c r="C34" s="9" t="s">
        <v>537</v>
      </c>
      <c r="D34" s="9" t="s">
        <v>70</v>
      </c>
      <c r="E34" s="9" t="s">
        <v>33</v>
      </c>
      <c r="F34" s="10" t="s">
        <v>685</v>
      </c>
      <c r="G34" s="10" t="s">
        <v>688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8.2" x14ac:dyDescent="0.3">
      <c r="A35" s="9">
        <v>32</v>
      </c>
      <c r="B35" s="9" t="s">
        <v>95</v>
      </c>
      <c r="C35" s="9" t="s">
        <v>537</v>
      </c>
      <c r="D35" s="9" t="s">
        <v>691</v>
      </c>
      <c r="E35" s="9" t="s">
        <v>33</v>
      </c>
      <c r="F35" s="10" t="s">
        <v>692</v>
      </c>
      <c r="G35" s="10" t="s">
        <v>693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8.2" x14ac:dyDescent="0.3">
      <c r="A36" s="9">
        <v>33</v>
      </c>
      <c r="B36" s="9" t="s">
        <v>115</v>
      </c>
      <c r="C36" s="9" t="s">
        <v>537</v>
      </c>
      <c r="D36" s="9" t="s">
        <v>116</v>
      </c>
      <c r="E36" s="9" t="s">
        <v>33</v>
      </c>
      <c r="F36" s="10" t="s">
        <v>697</v>
      </c>
      <c r="G36" s="1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69.599999999999994" x14ac:dyDescent="0.3">
      <c r="A37" s="9">
        <v>34</v>
      </c>
      <c r="B37" s="9" t="s">
        <v>698</v>
      </c>
      <c r="C37" s="9" t="s">
        <v>515</v>
      </c>
      <c r="D37" s="9" t="s">
        <v>699</v>
      </c>
      <c r="E37" s="9" t="s">
        <v>33</v>
      </c>
      <c r="F37" s="10" t="s">
        <v>700</v>
      </c>
      <c r="G37" s="10" t="s">
        <v>702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28.2" x14ac:dyDescent="0.3">
      <c r="A38" s="9">
        <v>35</v>
      </c>
      <c r="B38" s="9" t="s">
        <v>705</v>
      </c>
      <c r="C38" s="9" t="s">
        <v>537</v>
      </c>
      <c r="D38" s="9" t="s">
        <v>706</v>
      </c>
      <c r="E38" s="9" t="s">
        <v>33</v>
      </c>
      <c r="F38" s="10" t="s">
        <v>707</v>
      </c>
      <c r="G38" s="10" t="s">
        <v>709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8.2" x14ac:dyDescent="0.3">
      <c r="A39" s="9">
        <v>36</v>
      </c>
      <c r="B39" s="9" t="s">
        <v>34</v>
      </c>
      <c r="C39" s="9" t="s">
        <v>537</v>
      </c>
      <c r="D39" s="9" t="s">
        <v>35</v>
      </c>
      <c r="E39" s="9" t="s">
        <v>33</v>
      </c>
      <c r="F39" s="10" t="s">
        <v>712</v>
      </c>
      <c r="G39" s="10" t="s">
        <v>713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69.599999999999994" x14ac:dyDescent="0.3">
      <c r="A40" s="9">
        <v>37</v>
      </c>
      <c r="B40" s="9" t="s">
        <v>2869</v>
      </c>
      <c r="C40" s="9" t="s">
        <v>515</v>
      </c>
      <c r="D40" s="9" t="s">
        <v>714</v>
      </c>
      <c r="E40" s="9" t="s">
        <v>33</v>
      </c>
      <c r="F40" s="10" t="s">
        <v>715</v>
      </c>
      <c r="G40" s="1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28.2" x14ac:dyDescent="0.3">
      <c r="A41" s="9">
        <v>38</v>
      </c>
      <c r="B41" s="9" t="s">
        <v>716</v>
      </c>
      <c r="C41" s="9" t="s">
        <v>537</v>
      </c>
      <c r="D41" s="9" t="s">
        <v>717</v>
      </c>
      <c r="E41" s="9" t="s">
        <v>33</v>
      </c>
      <c r="F41" s="10" t="s">
        <v>718</v>
      </c>
      <c r="G41" s="10" t="s">
        <v>723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42" x14ac:dyDescent="0.3">
      <c r="A42" s="9">
        <v>39</v>
      </c>
      <c r="B42" s="9" t="s">
        <v>725</v>
      </c>
      <c r="C42" s="9" t="s">
        <v>538</v>
      </c>
      <c r="D42" s="9" t="s">
        <v>29</v>
      </c>
      <c r="E42" s="9" t="s">
        <v>33</v>
      </c>
      <c r="F42" s="10" t="s">
        <v>726</v>
      </c>
      <c r="G42" s="10" t="s">
        <v>729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28.2" x14ac:dyDescent="0.3">
      <c r="A43" s="9">
        <v>40</v>
      </c>
      <c r="B43" s="9" t="s">
        <v>730</v>
      </c>
      <c r="C43" s="9" t="s">
        <v>537</v>
      </c>
      <c r="D43" s="9" t="s">
        <v>731</v>
      </c>
      <c r="E43" s="9" t="s">
        <v>33</v>
      </c>
      <c r="F43" s="10" t="s">
        <v>732</v>
      </c>
      <c r="G43" s="10" t="s">
        <v>735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28.2" x14ac:dyDescent="0.3">
      <c r="A44" s="9">
        <v>41</v>
      </c>
      <c r="B44" s="9" t="s">
        <v>36</v>
      </c>
      <c r="C44" s="9" t="s">
        <v>537</v>
      </c>
      <c r="D44" s="9" t="s">
        <v>37</v>
      </c>
      <c r="E44" s="9" t="s">
        <v>33</v>
      </c>
      <c r="F44" s="10" t="s">
        <v>738</v>
      </c>
      <c r="G44" s="10" t="s">
        <v>741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28.2" x14ac:dyDescent="0.3">
      <c r="A45" s="9">
        <v>42</v>
      </c>
      <c r="B45" s="9" t="s">
        <v>38</v>
      </c>
      <c r="C45" s="9" t="s">
        <v>537</v>
      </c>
      <c r="D45" s="9" t="s">
        <v>39</v>
      </c>
      <c r="E45" s="9" t="s">
        <v>33</v>
      </c>
      <c r="F45" s="10" t="s">
        <v>744</v>
      </c>
      <c r="G45" s="10" t="s">
        <v>745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2" x14ac:dyDescent="0.3">
      <c r="A46" s="9">
        <v>43</v>
      </c>
      <c r="B46" s="9" t="s">
        <v>747</v>
      </c>
      <c r="C46" s="9" t="s">
        <v>538</v>
      </c>
      <c r="D46" s="9" t="s">
        <v>40</v>
      </c>
      <c r="E46" s="9" t="s">
        <v>33</v>
      </c>
      <c r="F46" s="10" t="s">
        <v>748</v>
      </c>
      <c r="G46" s="10" t="s">
        <v>749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8.2" x14ac:dyDescent="0.3">
      <c r="A47" s="9">
        <v>44</v>
      </c>
      <c r="B47" s="9" t="s">
        <v>751</v>
      </c>
      <c r="C47" s="9" t="s">
        <v>537</v>
      </c>
      <c r="D47" s="9" t="s">
        <v>752</v>
      </c>
      <c r="E47" s="9" t="s">
        <v>33</v>
      </c>
      <c r="F47" s="10" t="s">
        <v>753</v>
      </c>
      <c r="G47" s="10" t="s">
        <v>756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2" x14ac:dyDescent="0.3">
      <c r="A48" s="9">
        <v>45</v>
      </c>
      <c r="B48" s="9" t="s">
        <v>757</v>
      </c>
      <c r="C48" s="9" t="s">
        <v>564</v>
      </c>
      <c r="D48" s="9" t="s">
        <v>758</v>
      </c>
      <c r="E48" s="9" t="s">
        <v>33</v>
      </c>
      <c r="F48" s="10" t="s">
        <v>759</v>
      </c>
      <c r="G48" s="10" t="s">
        <v>761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55.8" x14ac:dyDescent="0.3">
      <c r="A49" s="9">
        <v>46</v>
      </c>
      <c r="B49" s="9" t="s">
        <v>42</v>
      </c>
      <c r="C49" s="9" t="s">
        <v>538</v>
      </c>
      <c r="D49" s="9" t="s">
        <v>43</v>
      </c>
      <c r="E49" s="9" t="s">
        <v>33</v>
      </c>
      <c r="F49" s="10" t="s">
        <v>765</v>
      </c>
      <c r="G49" s="10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55.8" x14ac:dyDescent="0.3">
      <c r="A50" s="9">
        <v>47</v>
      </c>
      <c r="B50" s="9" t="s">
        <v>771</v>
      </c>
      <c r="C50" s="9" t="s">
        <v>538</v>
      </c>
      <c r="D50" s="9" t="s">
        <v>772</v>
      </c>
      <c r="E50" s="9" t="s">
        <v>33</v>
      </c>
      <c r="F50" s="10" t="s">
        <v>773</v>
      </c>
      <c r="G50" s="10" t="s">
        <v>779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8.2" x14ac:dyDescent="0.3">
      <c r="A51" s="9">
        <v>48</v>
      </c>
      <c r="B51" s="9" t="s">
        <v>782</v>
      </c>
      <c r="C51" s="9" t="s">
        <v>537</v>
      </c>
      <c r="D51" s="9" t="s">
        <v>44</v>
      </c>
      <c r="E51" s="9" t="s">
        <v>33</v>
      </c>
      <c r="F51" s="10" t="s">
        <v>783</v>
      </c>
      <c r="G51" s="1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3">
      <c r="A52" s="9">
        <v>49</v>
      </c>
      <c r="B52" s="9" t="s">
        <v>45</v>
      </c>
      <c r="C52" s="9" t="s">
        <v>537</v>
      </c>
      <c r="D52" s="9" t="s">
        <v>46</v>
      </c>
      <c r="E52" s="9" t="s">
        <v>33</v>
      </c>
      <c r="F52" s="10" t="s">
        <v>791</v>
      </c>
      <c r="G52" s="1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55.8" x14ac:dyDescent="0.3">
      <c r="A53" s="9">
        <v>50</v>
      </c>
      <c r="B53" s="5" t="s">
        <v>797</v>
      </c>
      <c r="C53" s="9" t="s">
        <v>537</v>
      </c>
      <c r="D53" s="9" t="s">
        <v>47</v>
      </c>
      <c r="E53" s="9" t="s">
        <v>33</v>
      </c>
      <c r="F53" s="10" t="s">
        <v>802</v>
      </c>
      <c r="G53" s="10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2" x14ac:dyDescent="0.3">
      <c r="A54" s="9">
        <v>51</v>
      </c>
      <c r="B54" s="9" t="s">
        <v>2870</v>
      </c>
      <c r="C54" s="9" t="s">
        <v>564</v>
      </c>
      <c r="D54" s="9" t="s">
        <v>51</v>
      </c>
      <c r="E54" s="9" t="s">
        <v>33</v>
      </c>
      <c r="F54" s="10" t="s">
        <v>811</v>
      </c>
      <c r="G54" s="10" t="s">
        <v>814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69.599999999999994" x14ac:dyDescent="0.3">
      <c r="A55" s="9">
        <v>52</v>
      </c>
      <c r="B55" s="9" t="s">
        <v>541</v>
      </c>
      <c r="C55" s="9" t="s">
        <v>515</v>
      </c>
      <c r="D55" s="9" t="s">
        <v>52</v>
      </c>
      <c r="E55" s="9" t="s">
        <v>33</v>
      </c>
      <c r="F55" s="10" t="s">
        <v>818</v>
      </c>
      <c r="G55" s="1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28.2" x14ac:dyDescent="0.3">
      <c r="A56" s="9">
        <v>53</v>
      </c>
      <c r="B56" s="9" t="s">
        <v>820</v>
      </c>
      <c r="C56" s="9" t="s">
        <v>537</v>
      </c>
      <c r="D56" s="9" t="s">
        <v>821</v>
      </c>
      <c r="E56" s="9" t="s">
        <v>33</v>
      </c>
      <c r="F56" s="10" t="s">
        <v>822</v>
      </c>
      <c r="G56" s="10" t="s">
        <v>826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2" x14ac:dyDescent="0.3">
      <c r="A57" s="9">
        <v>54</v>
      </c>
      <c r="B57" s="9" t="s">
        <v>828</v>
      </c>
      <c r="C57" s="9" t="s">
        <v>564</v>
      </c>
      <c r="D57" s="9" t="s">
        <v>53</v>
      </c>
      <c r="E57" s="9" t="s">
        <v>33</v>
      </c>
      <c r="F57" s="10" t="s">
        <v>829</v>
      </c>
      <c r="G57" s="10" t="s">
        <v>833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8.2" x14ac:dyDescent="0.3">
      <c r="A58" s="9">
        <v>55</v>
      </c>
      <c r="B58" s="9" t="s">
        <v>54</v>
      </c>
      <c r="C58" s="9" t="s">
        <v>537</v>
      </c>
      <c r="D58" s="9" t="s">
        <v>55</v>
      </c>
      <c r="E58" s="9" t="s">
        <v>33</v>
      </c>
      <c r="F58" s="10" t="s">
        <v>836</v>
      </c>
      <c r="G58" s="10" t="s">
        <v>842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2" x14ac:dyDescent="0.3">
      <c r="A59" s="9">
        <v>56</v>
      </c>
      <c r="B59" s="9" t="s">
        <v>845</v>
      </c>
      <c r="C59" s="9" t="s">
        <v>564</v>
      </c>
      <c r="D59" s="9" t="s">
        <v>846</v>
      </c>
      <c r="E59" s="9" t="s">
        <v>33</v>
      </c>
      <c r="F59" s="10" t="s">
        <v>848</v>
      </c>
      <c r="G59" s="10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28.2" x14ac:dyDescent="0.3">
      <c r="A60" s="9">
        <v>57</v>
      </c>
      <c r="B60" s="9" t="s">
        <v>850</v>
      </c>
      <c r="C60" s="9" t="s">
        <v>537</v>
      </c>
      <c r="D60" s="9" t="s">
        <v>852</v>
      </c>
      <c r="E60" s="9" t="s">
        <v>33</v>
      </c>
      <c r="F60" s="10" t="s">
        <v>854</v>
      </c>
      <c r="G60" s="10" t="s">
        <v>859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3">
      <c r="A61" s="9">
        <v>58</v>
      </c>
      <c r="B61" s="9" t="s">
        <v>864</v>
      </c>
      <c r="C61" s="9" t="s">
        <v>537</v>
      </c>
      <c r="D61" s="9" t="s">
        <v>865</v>
      </c>
      <c r="E61" s="9" t="s">
        <v>33</v>
      </c>
      <c r="F61" s="10" t="s">
        <v>866</v>
      </c>
      <c r="G61" s="1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2" x14ac:dyDescent="0.3">
      <c r="A62" s="9">
        <v>59</v>
      </c>
      <c r="B62" s="9" t="s">
        <v>873</v>
      </c>
      <c r="C62" s="9" t="s">
        <v>564</v>
      </c>
      <c r="D62" s="9" t="s">
        <v>57</v>
      </c>
      <c r="E62" s="9" t="s">
        <v>33</v>
      </c>
      <c r="F62" s="10" t="s">
        <v>874</v>
      </c>
      <c r="G62" s="10" t="s">
        <v>877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28.2" x14ac:dyDescent="0.3">
      <c r="A63" s="9">
        <v>60</v>
      </c>
      <c r="B63" s="9" t="s">
        <v>59</v>
      </c>
      <c r="C63" s="9" t="s">
        <v>538</v>
      </c>
      <c r="D63" s="9" t="s">
        <v>60</v>
      </c>
      <c r="E63" s="9" t="s">
        <v>33</v>
      </c>
      <c r="F63" s="10" t="s">
        <v>884</v>
      </c>
      <c r="G63" s="10" t="s">
        <v>891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55.8" x14ac:dyDescent="0.3">
      <c r="A64" s="9">
        <v>61</v>
      </c>
      <c r="B64" s="9" t="s">
        <v>894</v>
      </c>
      <c r="C64" s="9" t="s">
        <v>538</v>
      </c>
      <c r="D64" s="9" t="s">
        <v>62</v>
      </c>
      <c r="E64" s="9" t="s">
        <v>33</v>
      </c>
      <c r="F64" s="10" t="s">
        <v>897</v>
      </c>
      <c r="G64" s="1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42" x14ac:dyDescent="0.3">
      <c r="A65" s="9">
        <v>62</v>
      </c>
      <c r="B65" s="9" t="s">
        <v>902</v>
      </c>
      <c r="C65" s="9" t="s">
        <v>537</v>
      </c>
      <c r="D65" s="9" t="s">
        <v>30</v>
      </c>
      <c r="E65" s="9" t="s">
        <v>33</v>
      </c>
      <c r="F65" s="10" t="s">
        <v>903</v>
      </c>
      <c r="G65" s="10" t="s">
        <v>909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42" x14ac:dyDescent="0.3">
      <c r="A66" s="9">
        <v>63</v>
      </c>
      <c r="B66" s="9" t="s">
        <v>912</v>
      </c>
      <c r="C66" s="9" t="s">
        <v>537</v>
      </c>
      <c r="D66" s="9" t="s">
        <v>63</v>
      </c>
      <c r="E66" s="9" t="s">
        <v>33</v>
      </c>
      <c r="F66" s="10" t="s">
        <v>913</v>
      </c>
      <c r="G66" s="10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55.8" x14ac:dyDescent="0.3">
      <c r="A67" s="9">
        <v>64</v>
      </c>
      <c r="B67" s="9" t="s">
        <v>920</v>
      </c>
      <c r="C67" s="9" t="s">
        <v>515</v>
      </c>
      <c r="D67" s="9" t="s">
        <v>921</v>
      </c>
      <c r="E67" s="9" t="s">
        <v>33</v>
      </c>
      <c r="F67" s="10" t="s">
        <v>922</v>
      </c>
      <c r="G67" s="10" t="s">
        <v>924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2" x14ac:dyDescent="0.3">
      <c r="A68" s="9">
        <v>65</v>
      </c>
      <c r="B68" s="9" t="s">
        <v>930</v>
      </c>
      <c r="C68" s="9" t="s">
        <v>537</v>
      </c>
      <c r="D68" s="9" t="s">
        <v>932</v>
      </c>
      <c r="E68" s="9" t="s">
        <v>33</v>
      </c>
      <c r="F68" s="10" t="s">
        <v>933</v>
      </c>
      <c r="G68" s="10" t="s">
        <v>934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28.2" x14ac:dyDescent="0.3">
      <c r="A69" s="9">
        <v>66</v>
      </c>
      <c r="B69" s="9" t="s">
        <v>941</v>
      </c>
      <c r="C69" s="9" t="s">
        <v>538</v>
      </c>
      <c r="D69" s="9" t="s">
        <v>942</v>
      </c>
      <c r="E69" s="9" t="s">
        <v>33</v>
      </c>
      <c r="F69" s="10" t="s">
        <v>943</v>
      </c>
      <c r="G69" s="10" t="s">
        <v>947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42" x14ac:dyDescent="0.3">
      <c r="A70" s="9">
        <v>67</v>
      </c>
      <c r="B70" s="9" t="s">
        <v>951</v>
      </c>
      <c r="C70" s="9" t="s">
        <v>538</v>
      </c>
      <c r="D70" s="9" t="s">
        <v>952</v>
      </c>
      <c r="E70" s="9" t="s">
        <v>33</v>
      </c>
      <c r="F70" s="10" t="s">
        <v>954</v>
      </c>
      <c r="G70" s="10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28.2" x14ac:dyDescent="0.3">
      <c r="A71" s="9">
        <v>68</v>
      </c>
      <c r="B71" s="9" t="s">
        <v>959</v>
      </c>
      <c r="C71" s="9" t="s">
        <v>537</v>
      </c>
      <c r="D71" s="9" t="s">
        <v>68</v>
      </c>
      <c r="E71" s="9" t="s">
        <v>33</v>
      </c>
      <c r="F71" s="10" t="s">
        <v>960</v>
      </c>
      <c r="G71" s="10" t="s">
        <v>964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28.2" x14ac:dyDescent="0.3">
      <c r="A72" s="9">
        <v>69</v>
      </c>
      <c r="B72" s="9" t="s">
        <v>71</v>
      </c>
      <c r="C72" s="9" t="s">
        <v>537</v>
      </c>
      <c r="D72" s="9" t="s">
        <v>80</v>
      </c>
      <c r="E72" s="9" t="s">
        <v>33</v>
      </c>
      <c r="F72" s="10" t="s">
        <v>966</v>
      </c>
      <c r="G72" s="10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28.2" x14ac:dyDescent="0.3">
      <c r="A73" s="9">
        <v>70</v>
      </c>
      <c r="B73" s="9" t="s">
        <v>974</v>
      </c>
      <c r="C73" s="9" t="s">
        <v>538</v>
      </c>
      <c r="D73" s="9" t="s">
        <v>975</v>
      </c>
      <c r="E73" s="9" t="s">
        <v>33</v>
      </c>
      <c r="F73" s="10" t="s">
        <v>976</v>
      </c>
      <c r="G73" s="10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55.8" x14ac:dyDescent="0.3">
      <c r="A74" s="9">
        <v>71</v>
      </c>
      <c r="B74" s="9" t="s">
        <v>983</v>
      </c>
      <c r="C74" s="9" t="s">
        <v>515</v>
      </c>
      <c r="D74" s="9" t="s">
        <v>984</v>
      </c>
      <c r="E74" s="9" t="s">
        <v>33</v>
      </c>
      <c r="F74" s="10" t="s">
        <v>985</v>
      </c>
      <c r="G74" s="10" t="s">
        <v>988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28.2" x14ac:dyDescent="0.3">
      <c r="A75" s="9">
        <v>72</v>
      </c>
      <c r="B75" s="9" t="s">
        <v>990</v>
      </c>
      <c r="C75" s="9" t="s">
        <v>542</v>
      </c>
      <c r="D75" s="9" t="s">
        <v>72</v>
      </c>
      <c r="E75" s="9" t="s">
        <v>33</v>
      </c>
      <c r="F75" s="10" t="s">
        <v>993</v>
      </c>
      <c r="G75" s="10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2" x14ac:dyDescent="0.3">
      <c r="A76" s="9">
        <v>73</v>
      </c>
      <c r="B76" s="9" t="s">
        <v>999</v>
      </c>
      <c r="C76" s="9" t="s">
        <v>538</v>
      </c>
      <c r="D76" s="9" t="s">
        <v>1000</v>
      </c>
      <c r="E76" s="9" t="s">
        <v>33</v>
      </c>
      <c r="F76" s="10" t="s">
        <v>1001</v>
      </c>
      <c r="G76" s="10" t="s">
        <v>1007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2" x14ac:dyDescent="0.3">
      <c r="A77" s="9">
        <v>74</v>
      </c>
      <c r="B77" s="9" t="s">
        <v>1010</v>
      </c>
      <c r="C77" s="9" t="s">
        <v>542</v>
      </c>
      <c r="D77" s="9" t="s">
        <v>1011</v>
      </c>
      <c r="E77" s="9" t="s">
        <v>33</v>
      </c>
      <c r="F77" s="10" t="s">
        <v>1012</v>
      </c>
      <c r="G77" s="10" t="s">
        <v>1016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28.2" x14ac:dyDescent="0.3">
      <c r="A78" s="9">
        <v>75</v>
      </c>
      <c r="B78" s="9" t="s">
        <v>74</v>
      </c>
      <c r="C78" s="9" t="s">
        <v>537</v>
      </c>
      <c r="D78" s="9" t="s">
        <v>76</v>
      </c>
      <c r="E78" s="9" t="s">
        <v>33</v>
      </c>
      <c r="F78" s="10" t="s">
        <v>1019</v>
      </c>
      <c r="G78" s="1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55.8" x14ac:dyDescent="0.3">
      <c r="A79" s="9">
        <v>76</v>
      </c>
      <c r="B79" s="9" t="s">
        <v>78</v>
      </c>
      <c r="C79" s="9" t="s">
        <v>538</v>
      </c>
      <c r="D79" s="9" t="s">
        <v>61</v>
      </c>
      <c r="E79" s="9" t="s">
        <v>33</v>
      </c>
      <c r="F79" s="10" t="s">
        <v>1023</v>
      </c>
      <c r="G79" s="1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55.8" x14ac:dyDescent="0.3">
      <c r="A80" s="9">
        <v>77</v>
      </c>
      <c r="B80" s="9" t="s">
        <v>543</v>
      </c>
      <c r="C80" s="9" t="s">
        <v>515</v>
      </c>
      <c r="D80" s="9" t="s">
        <v>56</v>
      </c>
      <c r="E80" s="9" t="s">
        <v>33</v>
      </c>
      <c r="F80" s="10" t="s">
        <v>1026</v>
      </c>
      <c r="G80" s="10" t="s">
        <v>1029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55.8" x14ac:dyDescent="0.3">
      <c r="A81" s="9">
        <v>78</v>
      </c>
      <c r="B81" s="9" t="s">
        <v>1033</v>
      </c>
      <c r="C81" s="9" t="s">
        <v>538</v>
      </c>
      <c r="D81" s="9" t="s">
        <v>81</v>
      </c>
      <c r="E81" s="9" t="s">
        <v>33</v>
      </c>
      <c r="F81" s="10" t="s">
        <v>1036</v>
      </c>
      <c r="G81" s="10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28.2" x14ac:dyDescent="0.3">
      <c r="A82" s="9">
        <v>79</v>
      </c>
      <c r="B82" s="9" t="s">
        <v>83</v>
      </c>
      <c r="C82" s="9" t="s">
        <v>538</v>
      </c>
      <c r="D82" s="9" t="s">
        <v>84</v>
      </c>
      <c r="E82" s="9" t="s">
        <v>33</v>
      </c>
      <c r="F82" s="10" t="s">
        <v>1037</v>
      </c>
      <c r="G82" s="10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2" x14ac:dyDescent="0.3">
      <c r="A83" s="9">
        <v>80</v>
      </c>
      <c r="B83" s="9" t="s">
        <v>87</v>
      </c>
      <c r="C83" s="9" t="s">
        <v>538</v>
      </c>
      <c r="D83" s="9" t="s">
        <v>88</v>
      </c>
      <c r="E83" s="9" t="s">
        <v>33</v>
      </c>
      <c r="F83" s="10" t="s">
        <v>1041</v>
      </c>
      <c r="G83" s="10" t="s">
        <v>1046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2" x14ac:dyDescent="0.3">
      <c r="A84" s="9">
        <v>81</v>
      </c>
      <c r="B84" s="9" t="s">
        <v>89</v>
      </c>
      <c r="C84" s="9" t="s">
        <v>538</v>
      </c>
      <c r="D84" s="9" t="s">
        <v>1052</v>
      </c>
      <c r="E84" s="9" t="s">
        <v>33</v>
      </c>
      <c r="F84" s="10" t="s">
        <v>1053</v>
      </c>
      <c r="G84" s="10" t="s">
        <v>1057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28.2" x14ac:dyDescent="0.3">
      <c r="A85" s="9">
        <v>82</v>
      </c>
      <c r="B85" s="9" t="s">
        <v>544</v>
      </c>
      <c r="C85" s="9" t="s">
        <v>538</v>
      </c>
      <c r="D85" s="9" t="s">
        <v>90</v>
      </c>
      <c r="E85" s="9" t="s">
        <v>33</v>
      </c>
      <c r="F85" s="10" t="s">
        <v>1064</v>
      </c>
      <c r="G85" s="10" t="s">
        <v>1067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55.8" x14ac:dyDescent="0.3">
      <c r="A86" s="9">
        <v>83</v>
      </c>
      <c r="B86" s="9" t="s">
        <v>93</v>
      </c>
      <c r="C86" s="9" t="s">
        <v>538</v>
      </c>
      <c r="D86" s="9" t="s">
        <v>94</v>
      </c>
      <c r="E86" s="9" t="s">
        <v>33</v>
      </c>
      <c r="F86" s="10" t="s">
        <v>1073</v>
      </c>
      <c r="G86" s="10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55.8" x14ac:dyDescent="0.3">
      <c r="A87" s="9">
        <v>84</v>
      </c>
      <c r="B87" s="9" t="s">
        <v>545</v>
      </c>
      <c r="C87" s="9" t="s">
        <v>515</v>
      </c>
      <c r="D87" s="9" t="s">
        <v>67</v>
      </c>
      <c r="E87" s="9" t="s">
        <v>33</v>
      </c>
      <c r="F87" s="10" t="s">
        <v>1077</v>
      </c>
      <c r="G87" s="10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55.8" x14ac:dyDescent="0.3">
      <c r="A88" s="9">
        <v>85</v>
      </c>
      <c r="B88" s="9" t="s">
        <v>1081</v>
      </c>
      <c r="C88" s="9" t="s">
        <v>542</v>
      </c>
      <c r="D88" s="9" t="s">
        <v>1082</v>
      </c>
      <c r="E88" s="9" t="s">
        <v>33</v>
      </c>
      <c r="F88" s="10" t="s">
        <v>1083</v>
      </c>
      <c r="G88" s="10" t="s">
        <v>1088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69.599999999999994" x14ac:dyDescent="0.3">
      <c r="A89" s="9">
        <v>86</v>
      </c>
      <c r="B89" s="9" t="s">
        <v>1092</v>
      </c>
      <c r="C89" s="9" t="s">
        <v>542</v>
      </c>
      <c r="D89" s="9" t="s">
        <v>1093</v>
      </c>
      <c r="E89" s="9" t="s">
        <v>33</v>
      </c>
      <c r="F89" s="10" t="s">
        <v>1094</v>
      </c>
      <c r="G89" s="10" t="s">
        <v>1098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42" x14ac:dyDescent="0.3">
      <c r="A90" s="9">
        <v>87</v>
      </c>
      <c r="B90" s="9" t="s">
        <v>96</v>
      </c>
      <c r="C90" s="9" t="s">
        <v>538</v>
      </c>
      <c r="D90" s="9" t="s">
        <v>97</v>
      </c>
      <c r="E90" s="9" t="s">
        <v>33</v>
      </c>
      <c r="F90" s="10" t="s">
        <v>1105</v>
      </c>
      <c r="G90" s="10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69.599999999999994" x14ac:dyDescent="0.3">
      <c r="A91" s="9">
        <v>88</v>
      </c>
      <c r="B91" s="9" t="s">
        <v>1107</v>
      </c>
      <c r="C91" s="9" t="s">
        <v>542</v>
      </c>
      <c r="D91" s="9" t="s">
        <v>1108</v>
      </c>
      <c r="E91" s="9" t="s">
        <v>33</v>
      </c>
      <c r="F91" s="10" t="s">
        <v>1109</v>
      </c>
      <c r="G91" s="1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28.2" x14ac:dyDescent="0.3">
      <c r="A92" s="9">
        <v>89</v>
      </c>
      <c r="B92" s="9" t="s">
        <v>98</v>
      </c>
      <c r="C92" s="9" t="s">
        <v>537</v>
      </c>
      <c r="D92" s="9" t="s">
        <v>99</v>
      </c>
      <c r="E92" s="9" t="s">
        <v>33</v>
      </c>
      <c r="F92" s="10" t="s">
        <v>1113</v>
      </c>
      <c r="G92" s="10" t="s">
        <v>1117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2" x14ac:dyDescent="0.3">
      <c r="A93" s="9">
        <v>90</v>
      </c>
      <c r="B93" s="9" t="s">
        <v>1118</v>
      </c>
      <c r="C93" s="9" t="s">
        <v>564</v>
      </c>
      <c r="D93" s="9" t="s">
        <v>1119</v>
      </c>
      <c r="E93" s="9" t="s">
        <v>33</v>
      </c>
      <c r="F93" s="10" t="s">
        <v>1120</v>
      </c>
      <c r="G93" s="10" t="s">
        <v>1125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69.599999999999994" x14ac:dyDescent="0.3">
      <c r="A94" s="9">
        <v>91</v>
      </c>
      <c r="B94" s="9" t="s">
        <v>1129</v>
      </c>
      <c r="C94" s="9" t="s">
        <v>515</v>
      </c>
      <c r="D94" s="9" t="s">
        <v>1130</v>
      </c>
      <c r="E94" s="9" t="s">
        <v>33</v>
      </c>
      <c r="F94" s="10" t="s">
        <v>1131</v>
      </c>
      <c r="G94" s="10" t="s">
        <v>1134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28.2" x14ac:dyDescent="0.3">
      <c r="A95" s="9">
        <v>92</v>
      </c>
      <c r="B95" s="9" t="s">
        <v>1138</v>
      </c>
      <c r="C95" s="9" t="s">
        <v>537</v>
      </c>
      <c r="D95" s="9" t="s">
        <v>1139</v>
      </c>
      <c r="E95" s="9" t="s">
        <v>33</v>
      </c>
      <c r="F95" s="10" t="s">
        <v>1140</v>
      </c>
      <c r="G95" s="10" t="s">
        <v>1141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28.2" x14ac:dyDescent="0.3">
      <c r="A96" s="9">
        <v>93</v>
      </c>
      <c r="B96" s="9" t="s">
        <v>100</v>
      </c>
      <c r="C96" s="9" t="s">
        <v>538</v>
      </c>
      <c r="D96" s="9" t="s">
        <v>101</v>
      </c>
      <c r="E96" s="9" t="s">
        <v>33</v>
      </c>
      <c r="F96" s="10" t="s">
        <v>1150</v>
      </c>
      <c r="G96" s="10" t="s">
        <v>1155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28.2" x14ac:dyDescent="0.3">
      <c r="A97" s="9">
        <v>94</v>
      </c>
      <c r="B97" s="9" t="s">
        <v>1159</v>
      </c>
      <c r="C97" s="9" t="s">
        <v>537</v>
      </c>
      <c r="D97" s="9" t="s">
        <v>1160</v>
      </c>
      <c r="E97" s="9" t="s">
        <v>33</v>
      </c>
      <c r="F97" s="10" t="s">
        <v>1161</v>
      </c>
      <c r="G97" s="10" t="s">
        <v>1169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3">
      <c r="A98" s="9">
        <v>95</v>
      </c>
      <c r="B98" s="9" t="s">
        <v>102</v>
      </c>
      <c r="C98" s="9" t="s">
        <v>537</v>
      </c>
      <c r="D98" s="9" t="s">
        <v>91</v>
      </c>
      <c r="E98" s="9" t="s">
        <v>33</v>
      </c>
      <c r="F98" s="10" t="s">
        <v>1174</v>
      </c>
      <c r="G98" s="10" t="s">
        <v>1177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55.8" x14ac:dyDescent="0.3">
      <c r="A99" s="9">
        <v>96</v>
      </c>
      <c r="B99" s="9" t="s">
        <v>1183</v>
      </c>
      <c r="C99" s="9" t="s">
        <v>537</v>
      </c>
      <c r="D99" s="9" t="s">
        <v>1184</v>
      </c>
      <c r="E99" s="9" t="s">
        <v>33</v>
      </c>
      <c r="F99" s="10" t="s">
        <v>1185</v>
      </c>
      <c r="G99" s="10" t="s">
        <v>1189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55.8" x14ac:dyDescent="0.3">
      <c r="A100" s="9">
        <v>97</v>
      </c>
      <c r="B100" s="9" t="s">
        <v>1191</v>
      </c>
      <c r="C100" s="9" t="s">
        <v>542</v>
      </c>
      <c r="D100" s="9" t="s">
        <v>27</v>
      </c>
      <c r="E100" s="9" t="s">
        <v>33</v>
      </c>
      <c r="F100" s="10" t="s">
        <v>1193</v>
      </c>
      <c r="G100" s="1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55.8" x14ac:dyDescent="0.3">
      <c r="A101" s="9">
        <v>98</v>
      </c>
      <c r="B101" s="9" t="s">
        <v>1200</v>
      </c>
      <c r="C101" s="9" t="s">
        <v>515</v>
      </c>
      <c r="D101" s="9" t="s">
        <v>1202</v>
      </c>
      <c r="E101" s="9" t="s">
        <v>33</v>
      </c>
      <c r="F101" s="10" t="s">
        <v>1203</v>
      </c>
      <c r="G101" s="10" t="s">
        <v>1207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83.4" x14ac:dyDescent="0.3">
      <c r="A102" s="9">
        <v>99</v>
      </c>
      <c r="B102" s="9" t="s">
        <v>1211</v>
      </c>
      <c r="C102" s="9" t="s">
        <v>515</v>
      </c>
      <c r="D102" s="9" t="s">
        <v>1212</v>
      </c>
      <c r="E102" s="9" t="s">
        <v>33</v>
      </c>
      <c r="F102" s="10" t="s">
        <v>1213</v>
      </c>
      <c r="G102" s="10" t="s">
        <v>1218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83.4" x14ac:dyDescent="0.3">
      <c r="A103" s="9">
        <v>100</v>
      </c>
      <c r="B103" s="9" t="s">
        <v>1219</v>
      </c>
      <c r="C103" s="9" t="s">
        <v>515</v>
      </c>
      <c r="D103" s="9" t="s">
        <v>1220</v>
      </c>
      <c r="E103" s="9" t="s">
        <v>33</v>
      </c>
      <c r="F103" s="10" t="s">
        <v>1221</v>
      </c>
      <c r="G103" s="10" t="s">
        <v>1222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28.2" x14ac:dyDescent="0.3">
      <c r="A104" s="9">
        <v>101</v>
      </c>
      <c r="B104" s="9" t="s">
        <v>1224</v>
      </c>
      <c r="C104" s="9" t="s">
        <v>537</v>
      </c>
      <c r="D104" s="9" t="s">
        <v>1225</v>
      </c>
      <c r="E104" s="9" t="s">
        <v>33</v>
      </c>
      <c r="F104" s="10" t="s">
        <v>1226</v>
      </c>
      <c r="G104" s="10" t="s">
        <v>1228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x14ac:dyDescent="0.3">
      <c r="A105" s="9">
        <v>102</v>
      </c>
      <c r="B105" s="9" t="s">
        <v>104</v>
      </c>
      <c r="C105" s="9" t="s">
        <v>537</v>
      </c>
      <c r="D105" s="9" t="s">
        <v>79</v>
      </c>
      <c r="E105" s="9" t="s">
        <v>33</v>
      </c>
      <c r="F105" s="10" t="s">
        <v>1232</v>
      </c>
      <c r="G105" s="1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28.2" x14ac:dyDescent="0.3">
      <c r="A106" s="9">
        <v>103</v>
      </c>
      <c r="B106" s="9" t="s">
        <v>1234</v>
      </c>
      <c r="C106" s="9" t="s">
        <v>537</v>
      </c>
      <c r="D106" s="9" t="s">
        <v>1235</v>
      </c>
      <c r="E106" s="9" t="s">
        <v>33</v>
      </c>
      <c r="F106" s="10" t="s">
        <v>1236</v>
      </c>
      <c r="G106" s="10" t="s">
        <v>1237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28.2" x14ac:dyDescent="0.3">
      <c r="A107" s="9">
        <v>104</v>
      </c>
      <c r="B107" s="9" t="s">
        <v>105</v>
      </c>
      <c r="C107" s="9" t="s">
        <v>537</v>
      </c>
      <c r="D107" s="9" t="s">
        <v>86</v>
      </c>
      <c r="E107" s="9" t="s">
        <v>33</v>
      </c>
      <c r="F107" s="10" t="s">
        <v>1238</v>
      </c>
      <c r="G107" s="10" t="s">
        <v>1239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28.2" x14ac:dyDescent="0.3">
      <c r="A108" s="9">
        <v>105</v>
      </c>
      <c r="B108" s="9" t="s">
        <v>1242</v>
      </c>
      <c r="C108" s="9" t="s">
        <v>537</v>
      </c>
      <c r="D108" s="9" t="s">
        <v>1243</v>
      </c>
      <c r="E108" s="9" t="s">
        <v>33</v>
      </c>
      <c r="F108" s="10" t="s">
        <v>1244</v>
      </c>
      <c r="G108" s="10" t="s">
        <v>1248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69.599999999999994" x14ac:dyDescent="0.3">
      <c r="A109" s="9">
        <v>106</v>
      </c>
      <c r="B109" s="9" t="s">
        <v>546</v>
      </c>
      <c r="C109" s="9" t="s">
        <v>515</v>
      </c>
      <c r="D109" s="9" t="s">
        <v>58</v>
      </c>
      <c r="E109" s="9" t="s">
        <v>33</v>
      </c>
      <c r="F109" s="10" t="s">
        <v>1251</v>
      </c>
      <c r="G109" s="1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28.2" x14ac:dyDescent="0.3">
      <c r="A110" s="9">
        <v>107</v>
      </c>
      <c r="B110" s="9" t="s">
        <v>108</v>
      </c>
      <c r="C110" s="9" t="s">
        <v>515</v>
      </c>
      <c r="D110" s="9" t="s">
        <v>110</v>
      </c>
      <c r="E110" s="9" t="s">
        <v>33</v>
      </c>
      <c r="F110" s="10" t="s">
        <v>1254</v>
      </c>
      <c r="G110" s="10" t="s">
        <v>1256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69.599999999999994" x14ac:dyDescent="0.3">
      <c r="A111" s="9">
        <v>108</v>
      </c>
      <c r="B111" s="9" t="s">
        <v>1258</v>
      </c>
      <c r="C111" s="9" t="s">
        <v>538</v>
      </c>
      <c r="D111" s="9" t="s">
        <v>1260</v>
      </c>
      <c r="E111" s="9" t="s">
        <v>33</v>
      </c>
      <c r="F111" s="10" t="s">
        <v>1261</v>
      </c>
      <c r="G111" s="1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55.8" x14ac:dyDescent="0.3">
      <c r="A112" s="9">
        <v>109</v>
      </c>
      <c r="B112" s="9" t="s">
        <v>111</v>
      </c>
      <c r="C112" s="9" t="s">
        <v>538</v>
      </c>
      <c r="D112" s="9" t="s">
        <v>85</v>
      </c>
      <c r="E112" s="9" t="s">
        <v>33</v>
      </c>
      <c r="F112" s="10" t="s">
        <v>1263</v>
      </c>
      <c r="G112" s="10" t="s">
        <v>1266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28.2" x14ac:dyDescent="0.3">
      <c r="A113" s="9">
        <v>110</v>
      </c>
      <c r="B113" s="9" t="s">
        <v>1267</v>
      </c>
      <c r="C113" s="9" t="s">
        <v>542</v>
      </c>
      <c r="D113" s="9" t="s">
        <v>1268</v>
      </c>
      <c r="E113" s="9" t="s">
        <v>33</v>
      </c>
      <c r="F113" s="10" t="s">
        <v>1269</v>
      </c>
      <c r="G113" s="10" t="s">
        <v>1273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69.599999999999994" x14ac:dyDescent="0.3">
      <c r="A114" s="9">
        <v>111</v>
      </c>
      <c r="B114" s="9" t="s">
        <v>1275</v>
      </c>
      <c r="C114" s="9" t="s">
        <v>542</v>
      </c>
      <c r="D114" s="9" t="s">
        <v>1276</v>
      </c>
      <c r="E114" s="9" t="s">
        <v>33</v>
      </c>
      <c r="F114" s="10" t="s">
        <v>1277</v>
      </c>
      <c r="G114" s="1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28.2" x14ac:dyDescent="0.3">
      <c r="A115" s="9">
        <v>112</v>
      </c>
      <c r="B115" s="9" t="s">
        <v>1278</v>
      </c>
      <c r="C115" s="9" t="s">
        <v>537</v>
      </c>
      <c r="D115" s="9" t="s">
        <v>113</v>
      </c>
      <c r="E115" s="9" t="s">
        <v>33</v>
      </c>
      <c r="F115" s="10" t="s">
        <v>1280</v>
      </c>
      <c r="G115" s="10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2" x14ac:dyDescent="0.3">
      <c r="A116" s="9">
        <v>113</v>
      </c>
      <c r="B116" s="9" t="s">
        <v>114</v>
      </c>
      <c r="C116" s="9" t="s">
        <v>538</v>
      </c>
      <c r="D116" s="9" t="s">
        <v>1282</v>
      </c>
      <c r="E116" s="9" t="s">
        <v>33</v>
      </c>
      <c r="F116" s="10" t="s">
        <v>1283</v>
      </c>
      <c r="G116" s="10" t="s">
        <v>1286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28.2" x14ac:dyDescent="0.3">
      <c r="A117" s="9">
        <v>114</v>
      </c>
      <c r="B117" s="9" t="s">
        <v>1287</v>
      </c>
      <c r="C117" s="9" t="s">
        <v>537</v>
      </c>
      <c r="D117" s="9" t="s">
        <v>1288</v>
      </c>
      <c r="E117" s="9" t="s">
        <v>33</v>
      </c>
      <c r="F117" s="10" t="s">
        <v>1289</v>
      </c>
      <c r="G117" s="10" t="s">
        <v>1290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83.4" x14ac:dyDescent="0.3">
      <c r="A118" s="9">
        <v>115</v>
      </c>
      <c r="B118" s="9" t="s">
        <v>1291</v>
      </c>
      <c r="C118" s="9" t="s">
        <v>542</v>
      </c>
      <c r="D118" s="9" t="s">
        <v>1292</v>
      </c>
      <c r="E118" s="9" t="s">
        <v>33</v>
      </c>
      <c r="F118" s="10" t="s">
        <v>1293</v>
      </c>
      <c r="G118" s="10" t="s">
        <v>1295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28.2" x14ac:dyDescent="0.3">
      <c r="A119" s="9">
        <v>116</v>
      </c>
      <c r="B119" s="9" t="s">
        <v>118</v>
      </c>
      <c r="C119" s="9" t="s">
        <v>537</v>
      </c>
      <c r="D119" s="9" t="s">
        <v>119</v>
      </c>
      <c r="E119" s="9" t="s">
        <v>33</v>
      </c>
      <c r="F119" s="10" t="s">
        <v>1297</v>
      </c>
      <c r="G119" s="1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55.8" x14ac:dyDescent="0.3">
      <c r="A120" s="9">
        <v>117</v>
      </c>
      <c r="B120" s="9" t="s">
        <v>1298</v>
      </c>
      <c r="C120" s="9" t="s">
        <v>515</v>
      </c>
      <c r="D120" s="9" t="s">
        <v>1299</v>
      </c>
      <c r="E120" s="9" t="s">
        <v>33</v>
      </c>
      <c r="F120" s="10" t="s">
        <v>1300</v>
      </c>
      <c r="G120" s="10" t="s">
        <v>1301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42" x14ac:dyDescent="0.3">
      <c r="A121" s="9">
        <v>118</v>
      </c>
      <c r="B121" s="9" t="s">
        <v>1304</v>
      </c>
      <c r="C121" s="9" t="s">
        <v>537</v>
      </c>
      <c r="D121" s="9" t="s">
        <v>1305</v>
      </c>
      <c r="E121" s="9" t="s">
        <v>33</v>
      </c>
      <c r="F121" s="10" t="s">
        <v>1306</v>
      </c>
      <c r="G121" s="10" t="s">
        <v>1307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28.2" x14ac:dyDescent="0.3">
      <c r="A122" s="9">
        <v>119</v>
      </c>
      <c r="B122" s="9" t="s">
        <v>121</v>
      </c>
      <c r="C122" s="9" t="s">
        <v>537</v>
      </c>
      <c r="D122" s="9" t="s">
        <v>75</v>
      </c>
      <c r="E122" s="9" t="s">
        <v>33</v>
      </c>
      <c r="F122" s="10" t="s">
        <v>1311</v>
      </c>
      <c r="G122" s="10" t="s">
        <v>1312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2" x14ac:dyDescent="0.3">
      <c r="A123" s="9">
        <v>120</v>
      </c>
      <c r="B123" s="9" t="s">
        <v>1317</v>
      </c>
      <c r="C123" s="9" t="s">
        <v>564</v>
      </c>
      <c r="D123" s="9" t="s">
        <v>1318</v>
      </c>
      <c r="E123" s="9" t="s">
        <v>33</v>
      </c>
      <c r="F123" s="10" t="s">
        <v>1319</v>
      </c>
      <c r="G123" s="10" t="s">
        <v>1323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28.2" x14ac:dyDescent="0.3">
      <c r="A124" s="9">
        <v>121</v>
      </c>
      <c r="B124" s="9" t="s">
        <v>124</v>
      </c>
      <c r="C124" s="9" t="s">
        <v>537</v>
      </c>
      <c r="D124" s="9" t="s">
        <v>73</v>
      </c>
      <c r="E124" s="9" t="s">
        <v>33</v>
      </c>
      <c r="F124" s="10" t="s">
        <v>1324</v>
      </c>
      <c r="G124" s="10" t="s">
        <v>1328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55.8" x14ac:dyDescent="0.3">
      <c r="A125" s="9">
        <v>122</v>
      </c>
      <c r="B125" s="9" t="s">
        <v>125</v>
      </c>
      <c r="C125" s="9" t="s">
        <v>515</v>
      </c>
      <c r="D125" s="9" t="s">
        <v>65</v>
      </c>
      <c r="E125" s="9" t="s">
        <v>33</v>
      </c>
      <c r="F125" s="10" t="s">
        <v>1330</v>
      </c>
      <c r="G125" s="10" t="s">
        <v>1333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28.2" x14ac:dyDescent="0.3">
      <c r="A126" s="9">
        <v>123</v>
      </c>
      <c r="B126" s="9" t="s">
        <v>126</v>
      </c>
      <c r="C126" s="9" t="s">
        <v>538</v>
      </c>
      <c r="D126" s="9" t="s">
        <v>77</v>
      </c>
      <c r="E126" s="9" t="s">
        <v>33</v>
      </c>
      <c r="F126" s="10" t="s">
        <v>1337</v>
      </c>
      <c r="G126" s="10" t="s">
        <v>1342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42" x14ac:dyDescent="0.3">
      <c r="A127" s="9">
        <v>124</v>
      </c>
      <c r="B127" s="9" t="s">
        <v>1345</v>
      </c>
      <c r="C127" s="9" t="s">
        <v>542</v>
      </c>
      <c r="D127" s="9" t="s">
        <v>1347</v>
      </c>
      <c r="E127" s="9" t="s">
        <v>33</v>
      </c>
      <c r="F127" s="10" t="s">
        <v>1348</v>
      </c>
      <c r="G127" s="10" t="s">
        <v>1349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28.2" x14ac:dyDescent="0.3">
      <c r="A128" s="9">
        <v>125</v>
      </c>
      <c r="B128" s="9" t="s">
        <v>1351</v>
      </c>
      <c r="C128" s="9" t="s">
        <v>537</v>
      </c>
      <c r="D128" s="9" t="s">
        <v>1352</v>
      </c>
      <c r="E128" s="9" t="s">
        <v>33</v>
      </c>
      <c r="F128" s="10" t="s">
        <v>1353</v>
      </c>
      <c r="G128" s="10" t="s">
        <v>1355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2" x14ac:dyDescent="0.3">
      <c r="A129" s="9">
        <v>126</v>
      </c>
      <c r="B129" s="9" t="s">
        <v>130</v>
      </c>
      <c r="C129" s="9" t="s">
        <v>538</v>
      </c>
      <c r="D129" s="9" t="s">
        <v>103</v>
      </c>
      <c r="E129" s="9" t="s">
        <v>33</v>
      </c>
      <c r="F129" s="10" t="s">
        <v>1358</v>
      </c>
      <c r="G129" s="10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28.2" x14ac:dyDescent="0.3">
      <c r="A130" s="9">
        <v>127</v>
      </c>
      <c r="B130" s="9" t="s">
        <v>1362</v>
      </c>
      <c r="C130" s="9" t="s">
        <v>537</v>
      </c>
      <c r="D130" s="9" t="s">
        <v>1363</v>
      </c>
      <c r="E130" s="9" t="s">
        <v>33</v>
      </c>
      <c r="F130" s="10" t="s">
        <v>1364</v>
      </c>
      <c r="G130" s="10" t="s">
        <v>1367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28.2" x14ac:dyDescent="0.3">
      <c r="A131" s="9">
        <v>128</v>
      </c>
      <c r="B131" s="9" t="s">
        <v>1369</v>
      </c>
      <c r="C131" s="9" t="s">
        <v>537</v>
      </c>
      <c r="D131" s="9" t="s">
        <v>1370</v>
      </c>
      <c r="E131" s="9" t="s">
        <v>33</v>
      </c>
      <c r="F131" s="10" t="s">
        <v>1371</v>
      </c>
      <c r="G131" s="10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28.2" x14ac:dyDescent="0.3">
      <c r="A132" s="9">
        <v>129</v>
      </c>
      <c r="B132" s="9" t="s">
        <v>1373</v>
      </c>
      <c r="C132" s="9" t="s">
        <v>537</v>
      </c>
      <c r="D132" s="9" t="s">
        <v>1374</v>
      </c>
      <c r="E132" s="9" t="s">
        <v>33</v>
      </c>
      <c r="F132" s="10" t="s">
        <v>1375</v>
      </c>
      <c r="G132" s="10" t="s">
        <v>1379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83.4" x14ac:dyDescent="0.3">
      <c r="A133" s="9">
        <v>130</v>
      </c>
      <c r="B133" s="9" t="s">
        <v>1381</v>
      </c>
      <c r="C133" s="9" t="s">
        <v>542</v>
      </c>
      <c r="D133" s="9" t="s">
        <v>1382</v>
      </c>
      <c r="E133" s="9" t="s">
        <v>33</v>
      </c>
      <c r="F133" s="10" t="s">
        <v>1383</v>
      </c>
      <c r="G133" s="10" t="s">
        <v>1387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28.2" x14ac:dyDescent="0.3">
      <c r="A134" s="9">
        <v>131</v>
      </c>
      <c r="B134" s="9" t="s">
        <v>1389</v>
      </c>
      <c r="C134" s="9" t="s">
        <v>537</v>
      </c>
      <c r="D134" s="9" t="s">
        <v>1390</v>
      </c>
      <c r="E134" s="9" t="s">
        <v>33</v>
      </c>
      <c r="F134" s="10" t="s">
        <v>1391</v>
      </c>
      <c r="G134" s="10" t="s">
        <v>1395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28.2" x14ac:dyDescent="0.3">
      <c r="A135" s="9">
        <v>132</v>
      </c>
      <c r="B135" s="9" t="s">
        <v>1396</v>
      </c>
      <c r="C135" s="9" t="s">
        <v>537</v>
      </c>
      <c r="D135" s="9" t="s">
        <v>1398</v>
      </c>
      <c r="E135" s="9" t="s">
        <v>33</v>
      </c>
      <c r="F135" s="10" t="s">
        <v>1399</v>
      </c>
      <c r="G135" s="10" t="s">
        <v>1400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42" x14ac:dyDescent="0.3">
      <c r="A136" s="9">
        <v>133</v>
      </c>
      <c r="B136" s="9" t="s">
        <v>1404</v>
      </c>
      <c r="C136" s="9" t="s">
        <v>537</v>
      </c>
      <c r="D136" s="9" t="s">
        <v>1405</v>
      </c>
      <c r="E136" s="9" t="s">
        <v>33</v>
      </c>
      <c r="F136" s="10" t="s">
        <v>1406</v>
      </c>
      <c r="G136" s="10" t="s">
        <v>1407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28.2" x14ac:dyDescent="0.3">
      <c r="A137" s="9">
        <v>134</v>
      </c>
      <c r="B137" s="9" t="s">
        <v>1411</v>
      </c>
      <c r="C137" s="9" t="s">
        <v>537</v>
      </c>
      <c r="D137" s="9" t="s">
        <v>1412</v>
      </c>
      <c r="E137" s="9" t="s">
        <v>33</v>
      </c>
      <c r="F137" s="10" t="s">
        <v>1413</v>
      </c>
      <c r="G137" s="10" t="s">
        <v>1417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28.2" x14ac:dyDescent="0.3">
      <c r="A138" s="9">
        <v>135</v>
      </c>
      <c r="B138" s="9" t="s">
        <v>1419</v>
      </c>
      <c r="C138" s="9" t="s">
        <v>537</v>
      </c>
      <c r="D138" s="9" t="s">
        <v>41</v>
      </c>
      <c r="E138" s="9" t="s">
        <v>33</v>
      </c>
      <c r="F138" s="10" t="s">
        <v>1420</v>
      </c>
      <c r="G138" s="10" t="s">
        <v>1423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28.2" x14ac:dyDescent="0.3">
      <c r="A139" s="9">
        <v>136</v>
      </c>
      <c r="B139" s="9" t="s">
        <v>1427</v>
      </c>
      <c r="C139" s="9" t="s">
        <v>537</v>
      </c>
      <c r="D139" s="9" t="s">
        <v>1428</v>
      </c>
      <c r="E139" s="9" t="s">
        <v>33</v>
      </c>
      <c r="F139" s="10" t="s">
        <v>1429</v>
      </c>
      <c r="G139" s="10" t="s">
        <v>1431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2" x14ac:dyDescent="0.3">
      <c r="A140" s="9">
        <v>137</v>
      </c>
      <c r="B140" s="9" t="s">
        <v>1435</v>
      </c>
      <c r="C140" s="9" t="s">
        <v>542</v>
      </c>
      <c r="D140" s="9" t="s">
        <v>112</v>
      </c>
      <c r="E140" s="9" t="s">
        <v>33</v>
      </c>
      <c r="F140" s="10" t="s">
        <v>1436</v>
      </c>
      <c r="G140" s="10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69.599999999999994" x14ac:dyDescent="0.3">
      <c r="A141" s="9">
        <v>138</v>
      </c>
      <c r="B141" s="9" t="s">
        <v>547</v>
      </c>
      <c r="C141" s="9" t="s">
        <v>515</v>
      </c>
      <c r="D141" s="9" t="s">
        <v>66</v>
      </c>
      <c r="E141" s="9" t="s">
        <v>33</v>
      </c>
      <c r="F141" s="10" t="s">
        <v>1440</v>
      </c>
      <c r="G141" s="10" t="s">
        <v>1442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28.2" x14ac:dyDescent="0.3">
      <c r="A142" s="9">
        <v>139</v>
      </c>
      <c r="B142" s="9" t="s">
        <v>139</v>
      </c>
      <c r="C142" s="9" t="s">
        <v>537</v>
      </c>
      <c r="D142" s="9" t="s">
        <v>1445</v>
      </c>
      <c r="E142" s="9" t="s">
        <v>33</v>
      </c>
      <c r="F142" s="10" t="s">
        <v>1446</v>
      </c>
      <c r="G142" s="10" t="s">
        <v>1449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2" x14ac:dyDescent="0.3">
      <c r="A143" s="9">
        <v>140</v>
      </c>
      <c r="B143" s="9" t="s">
        <v>1450</v>
      </c>
      <c r="C143" s="9" t="s">
        <v>537</v>
      </c>
      <c r="D143" s="9" t="s">
        <v>117</v>
      </c>
      <c r="E143" s="9" t="s">
        <v>33</v>
      </c>
      <c r="F143" s="10" t="s">
        <v>1451</v>
      </c>
      <c r="G143" s="10" t="s">
        <v>1452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28.2" x14ac:dyDescent="0.3">
      <c r="A144" s="9">
        <v>141</v>
      </c>
      <c r="B144" s="9" t="s">
        <v>1455</v>
      </c>
      <c r="C144" s="9" t="s">
        <v>537</v>
      </c>
      <c r="D144" s="9" t="s">
        <v>123</v>
      </c>
      <c r="E144" s="9" t="s">
        <v>33</v>
      </c>
      <c r="F144" s="10" t="s">
        <v>1456</v>
      </c>
      <c r="G144" s="10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55.8" x14ac:dyDescent="0.3">
      <c r="A145" s="9">
        <v>142</v>
      </c>
      <c r="B145" s="9" t="s">
        <v>1461</v>
      </c>
      <c r="C145" s="9" t="s">
        <v>515</v>
      </c>
      <c r="D145" s="9" t="s">
        <v>1462</v>
      </c>
      <c r="E145" s="9" t="s">
        <v>33</v>
      </c>
      <c r="F145" s="10" t="s">
        <v>1463</v>
      </c>
      <c r="G145" s="10" t="s">
        <v>1465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28.2" x14ac:dyDescent="0.3">
      <c r="A146" s="9">
        <v>143</v>
      </c>
      <c r="B146" s="9" t="s">
        <v>1466</v>
      </c>
      <c r="C146" s="9" t="s">
        <v>537</v>
      </c>
      <c r="D146" s="9" t="s">
        <v>122</v>
      </c>
      <c r="E146" s="9" t="s">
        <v>33</v>
      </c>
      <c r="F146" s="10" t="s">
        <v>1467</v>
      </c>
      <c r="G146" s="1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28.2" x14ac:dyDescent="0.3">
      <c r="A147" s="9">
        <v>144</v>
      </c>
      <c r="B147" s="9" t="s">
        <v>1470</v>
      </c>
      <c r="C147" s="9" t="s">
        <v>537</v>
      </c>
      <c r="D147" s="9" t="s">
        <v>120</v>
      </c>
      <c r="E147" s="9" t="s">
        <v>33</v>
      </c>
      <c r="F147" s="10" t="s">
        <v>1471</v>
      </c>
      <c r="G147" s="10" t="s">
        <v>1473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28.2" x14ac:dyDescent="0.3">
      <c r="A148" s="9">
        <v>145</v>
      </c>
      <c r="B148" s="9" t="s">
        <v>145</v>
      </c>
      <c r="C148" s="9" t="s">
        <v>537</v>
      </c>
      <c r="D148" s="9" t="s">
        <v>1477</v>
      </c>
      <c r="E148" s="9" t="s">
        <v>33</v>
      </c>
      <c r="F148" s="10" t="s">
        <v>1478</v>
      </c>
      <c r="G148" s="10" t="s">
        <v>1481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2" x14ac:dyDescent="0.3">
      <c r="A149" s="9">
        <v>146</v>
      </c>
      <c r="B149" s="9" t="s">
        <v>1485</v>
      </c>
      <c r="C149" s="9" t="s">
        <v>538</v>
      </c>
      <c r="D149" s="9" t="s">
        <v>48</v>
      </c>
      <c r="E149" s="9" t="s">
        <v>33</v>
      </c>
      <c r="F149" s="10" t="s">
        <v>1486</v>
      </c>
      <c r="G149" s="10" t="s">
        <v>1488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42" x14ac:dyDescent="0.3">
      <c r="A150" s="9">
        <v>147</v>
      </c>
      <c r="B150" s="9" t="s">
        <v>1490</v>
      </c>
      <c r="C150" s="9" t="s">
        <v>537</v>
      </c>
      <c r="D150" s="9" t="s">
        <v>1491</v>
      </c>
      <c r="E150" s="9" t="s">
        <v>33</v>
      </c>
      <c r="F150" s="10" t="s">
        <v>1492</v>
      </c>
      <c r="G150" s="10" t="s">
        <v>1495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28.2" x14ac:dyDescent="0.3">
      <c r="A151" s="9">
        <v>148</v>
      </c>
      <c r="B151" s="9" t="s">
        <v>1499</v>
      </c>
      <c r="C151" s="9" t="s">
        <v>538</v>
      </c>
      <c r="D151" s="9" t="s">
        <v>1500</v>
      </c>
      <c r="E151" s="9" t="s">
        <v>33</v>
      </c>
      <c r="F151" s="10" t="s">
        <v>1501</v>
      </c>
      <c r="G151" s="10" t="s">
        <v>1502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28.2" x14ac:dyDescent="0.3">
      <c r="A152" s="9">
        <v>149</v>
      </c>
      <c r="B152" s="9" t="s">
        <v>148</v>
      </c>
      <c r="C152" s="9" t="s">
        <v>537</v>
      </c>
      <c r="D152" s="9" t="s">
        <v>82</v>
      </c>
      <c r="E152" s="9" t="s">
        <v>33</v>
      </c>
      <c r="F152" s="10" t="s">
        <v>1506</v>
      </c>
      <c r="G152" s="10" t="s">
        <v>1507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28.2" x14ac:dyDescent="0.3">
      <c r="A153" s="9">
        <v>150</v>
      </c>
      <c r="B153" s="9" t="s">
        <v>1511</v>
      </c>
      <c r="C153" s="9" t="s">
        <v>537</v>
      </c>
      <c r="D153" s="9" t="s">
        <v>1512</v>
      </c>
      <c r="E153" s="9" t="s">
        <v>33</v>
      </c>
      <c r="F153" s="10" t="s">
        <v>1513</v>
      </c>
      <c r="G153" s="10" t="s">
        <v>1516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28.2" x14ac:dyDescent="0.3">
      <c r="A154" s="9">
        <v>151</v>
      </c>
      <c r="B154" s="9" t="s">
        <v>1519</v>
      </c>
      <c r="C154" s="9" t="s">
        <v>542</v>
      </c>
      <c r="D154" s="9" t="s">
        <v>1520</v>
      </c>
      <c r="E154" s="9" t="s">
        <v>33</v>
      </c>
      <c r="F154" s="10" t="s">
        <v>1521</v>
      </c>
      <c r="G154" s="10" t="s">
        <v>1525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2" x14ac:dyDescent="0.3">
      <c r="A155" s="9">
        <v>152</v>
      </c>
      <c r="B155" s="9" t="s">
        <v>1529</v>
      </c>
      <c r="C155" s="9" t="s">
        <v>537</v>
      </c>
      <c r="D155" s="9" t="s">
        <v>1530</v>
      </c>
      <c r="E155" s="9" t="s">
        <v>33</v>
      </c>
      <c r="F155" s="10" t="s">
        <v>1531</v>
      </c>
      <c r="G155" s="1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2" x14ac:dyDescent="0.3">
      <c r="A156" s="9">
        <v>153</v>
      </c>
      <c r="B156" s="9" t="s">
        <v>1534</v>
      </c>
      <c r="C156" s="9" t="s">
        <v>538</v>
      </c>
      <c r="D156" s="9" t="s">
        <v>109</v>
      </c>
      <c r="E156" s="9" t="s">
        <v>33</v>
      </c>
      <c r="F156" s="10" t="s">
        <v>1536</v>
      </c>
      <c r="G156" s="10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28.2" x14ac:dyDescent="0.3">
      <c r="A157" s="9">
        <v>154</v>
      </c>
      <c r="B157" s="9" t="s">
        <v>1537</v>
      </c>
      <c r="C157" s="9" t="s">
        <v>537</v>
      </c>
      <c r="D157" s="9" t="s">
        <v>1538</v>
      </c>
      <c r="E157" s="9" t="s">
        <v>33</v>
      </c>
      <c r="F157" s="10" t="s">
        <v>1539</v>
      </c>
      <c r="G157" s="10" t="s">
        <v>1540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83.4" x14ac:dyDescent="0.3">
      <c r="A158" s="9">
        <v>155</v>
      </c>
      <c r="B158" s="9" t="s">
        <v>1543</v>
      </c>
      <c r="C158" s="9" t="s">
        <v>515</v>
      </c>
      <c r="D158" s="9" t="s">
        <v>1544</v>
      </c>
      <c r="E158" s="9" t="s">
        <v>33</v>
      </c>
      <c r="F158" s="10" t="s">
        <v>1545</v>
      </c>
      <c r="G158" s="1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28.2" x14ac:dyDescent="0.3">
      <c r="A159" s="9">
        <v>156</v>
      </c>
      <c r="B159" s="9" t="s">
        <v>159</v>
      </c>
      <c r="C159" s="9" t="s">
        <v>537</v>
      </c>
      <c r="D159" s="9" t="s">
        <v>1546</v>
      </c>
      <c r="E159" s="9" t="s">
        <v>33</v>
      </c>
      <c r="F159" s="10" t="s">
        <v>1547</v>
      </c>
      <c r="G159" s="10" t="s">
        <v>1549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69.599999999999994" x14ac:dyDescent="0.3">
      <c r="A160" s="9">
        <v>157</v>
      </c>
      <c r="B160" s="9" t="s">
        <v>161</v>
      </c>
      <c r="C160" s="9" t="s">
        <v>515</v>
      </c>
      <c r="D160" s="9" t="s">
        <v>64</v>
      </c>
      <c r="E160" s="9" t="s">
        <v>33</v>
      </c>
      <c r="F160" s="10" t="s">
        <v>1550</v>
      </c>
      <c r="G160" s="10" t="s">
        <v>1552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55.8" x14ac:dyDescent="0.3">
      <c r="A161" s="9">
        <v>158</v>
      </c>
      <c r="B161" s="9" t="s">
        <v>1556</v>
      </c>
      <c r="C161" s="9" t="s">
        <v>515</v>
      </c>
      <c r="D161" s="9" t="s">
        <v>1557</v>
      </c>
      <c r="E161" s="9" t="s">
        <v>33</v>
      </c>
      <c r="F161" s="10" t="s">
        <v>1558</v>
      </c>
      <c r="G161" s="10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55.8" x14ac:dyDescent="0.3">
      <c r="A162" s="9">
        <v>159</v>
      </c>
      <c r="B162" s="9" t="s">
        <v>1559</v>
      </c>
      <c r="C162" s="9" t="s">
        <v>515</v>
      </c>
      <c r="D162" s="9" t="s">
        <v>1560</v>
      </c>
      <c r="E162" s="9" t="s">
        <v>33</v>
      </c>
      <c r="F162" s="10" t="s">
        <v>1561</v>
      </c>
      <c r="G162" s="10" t="s">
        <v>1566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55.8" x14ac:dyDescent="0.3">
      <c r="A163" s="9">
        <v>160</v>
      </c>
      <c r="B163" s="9" t="s">
        <v>1569</v>
      </c>
      <c r="C163" s="9" t="s">
        <v>564</v>
      </c>
      <c r="D163" s="9" t="s">
        <v>1570</v>
      </c>
      <c r="E163" s="9" t="s">
        <v>33</v>
      </c>
      <c r="F163" s="10" t="s">
        <v>1571</v>
      </c>
      <c r="G163" s="10" t="s">
        <v>1572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55.8" x14ac:dyDescent="0.3">
      <c r="A164" s="9">
        <v>161</v>
      </c>
      <c r="B164" s="9" t="s">
        <v>1574</v>
      </c>
      <c r="C164" s="9" t="s">
        <v>538</v>
      </c>
      <c r="D164" s="9" t="s">
        <v>1575</v>
      </c>
      <c r="E164" s="9" t="s">
        <v>33</v>
      </c>
      <c r="F164" s="10" t="s">
        <v>1576</v>
      </c>
      <c r="G164" s="10" t="s">
        <v>1579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55.8" x14ac:dyDescent="0.3">
      <c r="A165" s="9">
        <v>162</v>
      </c>
      <c r="B165" s="9" t="s">
        <v>1583</v>
      </c>
      <c r="C165" s="9" t="s">
        <v>538</v>
      </c>
      <c r="D165" s="9" t="s">
        <v>1584</v>
      </c>
      <c r="E165" s="9" t="s">
        <v>33</v>
      </c>
      <c r="F165" s="10" t="s">
        <v>1585</v>
      </c>
      <c r="G165" s="10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2" x14ac:dyDescent="0.3">
      <c r="A166" s="9">
        <v>163</v>
      </c>
      <c r="B166" s="9" t="s">
        <v>1587</v>
      </c>
      <c r="C166" s="9" t="s">
        <v>537</v>
      </c>
      <c r="D166" s="9" t="s">
        <v>127</v>
      </c>
      <c r="E166" s="9" t="s">
        <v>33</v>
      </c>
      <c r="F166" s="10" t="s">
        <v>1588</v>
      </c>
      <c r="G166" s="10" t="s">
        <v>1590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69.599999999999994" x14ac:dyDescent="0.3">
      <c r="A167" s="9">
        <v>164</v>
      </c>
      <c r="B167" s="9" t="s">
        <v>165</v>
      </c>
      <c r="C167" s="9" t="s">
        <v>538</v>
      </c>
      <c r="D167" s="9" t="s">
        <v>107</v>
      </c>
      <c r="E167" s="9" t="s">
        <v>33</v>
      </c>
      <c r="F167" s="10" t="s">
        <v>1592</v>
      </c>
      <c r="G167" s="1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55.8" x14ac:dyDescent="0.3">
      <c r="A168" s="9">
        <v>165</v>
      </c>
      <c r="B168" s="9" t="s">
        <v>1596</v>
      </c>
      <c r="C168" s="9" t="s">
        <v>515</v>
      </c>
      <c r="D168" s="9" t="s">
        <v>1597</v>
      </c>
      <c r="E168" s="9" t="s">
        <v>33</v>
      </c>
      <c r="F168" s="10" t="s">
        <v>1598</v>
      </c>
      <c r="G168" s="10" t="s">
        <v>1600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28.2" x14ac:dyDescent="0.3">
      <c r="A169" s="9">
        <v>166</v>
      </c>
      <c r="B169" s="9" t="s">
        <v>1601</v>
      </c>
      <c r="C169" s="9" t="s">
        <v>537</v>
      </c>
      <c r="D169" s="9" t="s">
        <v>1602</v>
      </c>
      <c r="E169" s="9" t="s">
        <v>33</v>
      </c>
      <c r="F169" s="10" t="s">
        <v>1603</v>
      </c>
      <c r="G169" s="10" t="s">
        <v>1604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55.8" x14ac:dyDescent="0.3">
      <c r="A170" s="9">
        <v>167</v>
      </c>
      <c r="B170" s="9" t="s">
        <v>1605</v>
      </c>
      <c r="C170" s="9" t="s">
        <v>515</v>
      </c>
      <c r="D170" s="9" t="s">
        <v>1606</v>
      </c>
      <c r="E170" s="9" t="s">
        <v>33</v>
      </c>
      <c r="F170" s="10" t="s">
        <v>1607</v>
      </c>
      <c r="G170" s="10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x14ac:dyDescent="0.3">
      <c r="A171" s="9">
        <v>168</v>
      </c>
      <c r="B171" s="9" t="s">
        <v>1608</v>
      </c>
      <c r="C171" s="9" t="s">
        <v>537</v>
      </c>
      <c r="D171" s="9" t="s">
        <v>1609</v>
      </c>
      <c r="E171" s="9" t="s">
        <v>33</v>
      </c>
      <c r="F171" s="10" t="s">
        <v>1610</v>
      </c>
      <c r="G171" s="10" t="s">
        <v>1611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55.8" x14ac:dyDescent="0.3">
      <c r="A172" s="9">
        <v>169</v>
      </c>
      <c r="B172" s="9" t="s">
        <v>1612</v>
      </c>
      <c r="C172" s="9" t="s">
        <v>538</v>
      </c>
      <c r="D172" s="9" t="s">
        <v>1613</v>
      </c>
      <c r="E172" s="9" t="s">
        <v>33</v>
      </c>
      <c r="F172" s="10" t="s">
        <v>1614</v>
      </c>
      <c r="G172" s="10" t="s">
        <v>1615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69.599999999999994" x14ac:dyDescent="0.3">
      <c r="A173" s="9">
        <v>170</v>
      </c>
      <c r="B173" s="9" t="s">
        <v>1616</v>
      </c>
      <c r="C173" s="9" t="s">
        <v>515</v>
      </c>
      <c r="D173" s="9" t="s">
        <v>1597</v>
      </c>
      <c r="E173" s="9" t="s">
        <v>33</v>
      </c>
      <c r="F173" s="10" t="s">
        <v>1617</v>
      </c>
      <c r="G173" s="10" t="s">
        <v>1618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55.8" x14ac:dyDescent="0.3">
      <c r="A174" s="9">
        <v>171</v>
      </c>
      <c r="B174" s="9" t="s">
        <v>1619</v>
      </c>
      <c r="C174" s="9" t="s">
        <v>515</v>
      </c>
      <c r="D174" s="9" t="s">
        <v>1620</v>
      </c>
      <c r="E174" s="9" t="s">
        <v>33</v>
      </c>
      <c r="F174" s="10" t="s">
        <v>1621</v>
      </c>
      <c r="G174" s="10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55.8" x14ac:dyDescent="0.3">
      <c r="A175" s="9">
        <v>172</v>
      </c>
      <c r="B175" s="9" t="s">
        <v>1622</v>
      </c>
      <c r="C175" s="9" t="s">
        <v>515</v>
      </c>
      <c r="D175" s="9" t="s">
        <v>1623</v>
      </c>
      <c r="E175" s="9" t="s">
        <v>33</v>
      </c>
      <c r="F175" s="10" t="s">
        <v>1624</v>
      </c>
      <c r="G175" s="10" t="s">
        <v>1625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2" x14ac:dyDescent="0.3">
      <c r="A176" s="9">
        <v>173</v>
      </c>
      <c r="B176" s="9" t="s">
        <v>1626</v>
      </c>
      <c r="C176" s="9" t="s">
        <v>564</v>
      </c>
      <c r="D176" s="9" t="s">
        <v>1627</v>
      </c>
      <c r="E176" s="9" t="s">
        <v>33</v>
      </c>
      <c r="F176" s="10" t="s">
        <v>1628</v>
      </c>
      <c r="G176" s="10" t="s">
        <v>1629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28.2" x14ac:dyDescent="0.3">
      <c r="A177" s="9">
        <v>174</v>
      </c>
      <c r="B177" s="9" t="s">
        <v>1630</v>
      </c>
      <c r="C177" s="9" t="s">
        <v>537</v>
      </c>
      <c r="D177" s="9" t="s">
        <v>1631</v>
      </c>
      <c r="E177" s="9" t="s">
        <v>33</v>
      </c>
      <c r="F177" s="10"/>
      <c r="G177" s="10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42" x14ac:dyDescent="0.3">
      <c r="A178" s="9">
        <v>175</v>
      </c>
      <c r="B178" s="9" t="s">
        <v>1632</v>
      </c>
      <c r="C178" s="9" t="s">
        <v>538</v>
      </c>
      <c r="D178" s="9" t="s">
        <v>1633</v>
      </c>
      <c r="E178" s="9" t="s">
        <v>33</v>
      </c>
      <c r="F178" s="10" t="s">
        <v>1634</v>
      </c>
      <c r="G178" s="1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28.2" x14ac:dyDescent="0.3">
      <c r="A179" s="9">
        <v>176</v>
      </c>
      <c r="B179" s="9" t="s">
        <v>1635</v>
      </c>
      <c r="C179" s="9" t="s">
        <v>537</v>
      </c>
      <c r="D179" s="9" t="s">
        <v>1636</v>
      </c>
      <c r="E179" s="9" t="s">
        <v>33</v>
      </c>
      <c r="F179" s="10" t="s">
        <v>1637</v>
      </c>
      <c r="G179" s="1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28.2" x14ac:dyDescent="0.3">
      <c r="A180" s="9">
        <v>177</v>
      </c>
      <c r="B180" s="9" t="s">
        <v>1638</v>
      </c>
      <c r="C180" s="9" t="s">
        <v>515</v>
      </c>
      <c r="D180" s="9" t="s">
        <v>1639</v>
      </c>
      <c r="E180" s="9" t="s">
        <v>33</v>
      </c>
      <c r="F180" s="10" t="s">
        <v>1640</v>
      </c>
      <c r="G180" s="1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55.8" x14ac:dyDescent="0.3">
      <c r="A181" s="9">
        <v>178</v>
      </c>
      <c r="B181" s="9" t="s">
        <v>1641</v>
      </c>
      <c r="C181" s="9" t="s">
        <v>542</v>
      </c>
      <c r="D181" s="9" t="s">
        <v>1642</v>
      </c>
      <c r="E181" s="9" t="s">
        <v>33</v>
      </c>
      <c r="F181" s="10" t="s">
        <v>1643</v>
      </c>
      <c r="G181" s="10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42" x14ac:dyDescent="0.3">
      <c r="A182" s="9">
        <v>179</v>
      </c>
      <c r="B182" s="9" t="s">
        <v>1644</v>
      </c>
      <c r="C182" s="9" t="s">
        <v>564</v>
      </c>
      <c r="D182" s="9" t="s">
        <v>1645</v>
      </c>
      <c r="E182" s="9" t="s">
        <v>33</v>
      </c>
      <c r="F182" s="10" t="s">
        <v>1646</v>
      </c>
      <c r="G182" s="10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28.2" x14ac:dyDescent="0.3">
      <c r="A183" s="9">
        <v>180</v>
      </c>
      <c r="B183" s="9" t="s">
        <v>1647</v>
      </c>
      <c r="C183" s="9" t="s">
        <v>542</v>
      </c>
      <c r="D183" s="9" t="s">
        <v>1648</v>
      </c>
      <c r="E183" s="9" t="s">
        <v>33</v>
      </c>
      <c r="F183" s="10" t="s">
        <v>1649</v>
      </c>
      <c r="G183" s="10" t="s">
        <v>1650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2" x14ac:dyDescent="0.3">
      <c r="A184" s="9">
        <v>181</v>
      </c>
      <c r="B184" s="9" t="s">
        <v>1651</v>
      </c>
      <c r="C184" s="9" t="s">
        <v>542</v>
      </c>
      <c r="D184" s="9" t="s">
        <v>1652</v>
      </c>
      <c r="E184" s="9" t="s">
        <v>33</v>
      </c>
      <c r="F184" s="10" t="s">
        <v>1653</v>
      </c>
      <c r="G184" s="10" t="s">
        <v>1654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69.599999999999994" x14ac:dyDescent="0.3">
      <c r="A185" s="9">
        <v>182</v>
      </c>
      <c r="B185" s="9" t="s">
        <v>1655</v>
      </c>
      <c r="C185" s="9" t="s">
        <v>542</v>
      </c>
      <c r="D185" s="9" t="s">
        <v>1656</v>
      </c>
      <c r="E185" s="9" t="s">
        <v>33</v>
      </c>
      <c r="F185" s="10" t="s">
        <v>1657</v>
      </c>
      <c r="G185" s="10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55.8" x14ac:dyDescent="0.3">
      <c r="A186" s="9">
        <v>183</v>
      </c>
      <c r="B186" s="9" t="s">
        <v>1658</v>
      </c>
      <c r="C186" s="9" t="s">
        <v>515</v>
      </c>
      <c r="D186" s="9" t="s">
        <v>1659</v>
      </c>
      <c r="E186" s="9" t="s">
        <v>33</v>
      </c>
      <c r="F186" s="10" t="s">
        <v>1660</v>
      </c>
      <c r="G186" s="10" t="s">
        <v>1661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28.2" x14ac:dyDescent="0.3">
      <c r="A187" s="9">
        <v>184</v>
      </c>
      <c r="B187" s="9" t="s">
        <v>1662</v>
      </c>
      <c r="C187" s="9" t="s">
        <v>537</v>
      </c>
      <c r="D187" s="9" t="s">
        <v>1663</v>
      </c>
      <c r="E187" s="9" t="s">
        <v>33</v>
      </c>
      <c r="F187" s="10" t="s">
        <v>1664</v>
      </c>
      <c r="G187" s="10" t="s">
        <v>1665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42" x14ac:dyDescent="0.3">
      <c r="A188" s="9">
        <v>185</v>
      </c>
      <c r="B188" s="9" t="s">
        <v>1666</v>
      </c>
      <c r="C188" s="9" t="s">
        <v>564</v>
      </c>
      <c r="D188" s="9" t="s">
        <v>1667</v>
      </c>
      <c r="E188" s="9" t="s">
        <v>33</v>
      </c>
      <c r="F188" s="10" t="s">
        <v>1668</v>
      </c>
      <c r="G188" s="10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42" x14ac:dyDescent="0.3">
      <c r="A189" s="9">
        <v>186</v>
      </c>
      <c r="B189" s="9" t="s">
        <v>1669</v>
      </c>
      <c r="C189" s="9" t="s">
        <v>564</v>
      </c>
      <c r="D189" s="9" t="s">
        <v>1670</v>
      </c>
      <c r="E189" s="9" t="s">
        <v>33</v>
      </c>
      <c r="F189" s="10" t="s">
        <v>1671</v>
      </c>
      <c r="G189" s="10" t="s">
        <v>1672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28.2" x14ac:dyDescent="0.3">
      <c r="A190" s="9">
        <v>187</v>
      </c>
      <c r="B190" s="9" t="s">
        <v>1673</v>
      </c>
      <c r="C190" s="9" t="s">
        <v>537</v>
      </c>
      <c r="D190" s="9" t="s">
        <v>1674</v>
      </c>
      <c r="E190" s="9" t="s">
        <v>33</v>
      </c>
      <c r="F190" s="10" t="s">
        <v>1675</v>
      </c>
      <c r="G190" s="10" t="s">
        <v>1676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28.2" x14ac:dyDescent="0.3">
      <c r="A191" s="9">
        <v>188</v>
      </c>
      <c r="B191" s="9" t="s">
        <v>1677</v>
      </c>
      <c r="C191" s="9" t="s">
        <v>537</v>
      </c>
      <c r="D191" s="9" t="s">
        <v>1678</v>
      </c>
      <c r="E191" s="9" t="s">
        <v>33</v>
      </c>
      <c r="F191" s="10" t="s">
        <v>1679</v>
      </c>
      <c r="G191" s="10" t="s">
        <v>1680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28.2" x14ac:dyDescent="0.3">
      <c r="A192" s="9">
        <v>189</v>
      </c>
      <c r="B192" s="9" t="s">
        <v>1681</v>
      </c>
      <c r="C192" s="9" t="s">
        <v>537</v>
      </c>
      <c r="D192" s="9" t="s">
        <v>1682</v>
      </c>
      <c r="E192" s="9" t="s">
        <v>33</v>
      </c>
      <c r="F192" s="10" t="s">
        <v>1683</v>
      </c>
      <c r="G192" s="10" t="s">
        <v>1684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42" x14ac:dyDescent="0.3">
      <c r="A193" s="9">
        <v>190</v>
      </c>
      <c r="B193" s="9" t="s">
        <v>1685</v>
      </c>
      <c r="C193" s="9" t="s">
        <v>537</v>
      </c>
      <c r="D193" s="9" t="s">
        <v>1686</v>
      </c>
      <c r="E193" s="9" t="s">
        <v>33</v>
      </c>
      <c r="F193" s="10" t="s">
        <v>1687</v>
      </c>
      <c r="G193" s="10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42" x14ac:dyDescent="0.3">
      <c r="A194" s="9">
        <v>191</v>
      </c>
      <c r="B194" s="9" t="s">
        <v>1688</v>
      </c>
      <c r="C194" s="9" t="s">
        <v>515</v>
      </c>
      <c r="D194" s="9" t="s">
        <v>1689</v>
      </c>
      <c r="E194" s="9" t="s">
        <v>33</v>
      </c>
      <c r="F194" s="10" t="s">
        <v>1690</v>
      </c>
      <c r="G194" s="10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2" x14ac:dyDescent="0.3">
      <c r="A195" s="9">
        <v>192</v>
      </c>
      <c r="B195" s="9" t="s">
        <v>1691</v>
      </c>
      <c r="C195" s="9" t="s">
        <v>564</v>
      </c>
      <c r="D195" s="9" t="s">
        <v>1692</v>
      </c>
      <c r="E195" s="9" t="s">
        <v>33</v>
      </c>
      <c r="F195" s="10" t="s">
        <v>1693</v>
      </c>
      <c r="G195" s="10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28.2" x14ac:dyDescent="0.3">
      <c r="A196" s="9">
        <v>193</v>
      </c>
      <c r="B196" s="9" t="s">
        <v>1694</v>
      </c>
      <c r="C196" s="9" t="s">
        <v>537</v>
      </c>
      <c r="D196" s="9" t="s">
        <v>1695</v>
      </c>
      <c r="E196" s="9" t="s">
        <v>33</v>
      </c>
      <c r="F196" s="10" t="s">
        <v>1696</v>
      </c>
      <c r="G196" s="10" t="s">
        <v>1697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2" x14ac:dyDescent="0.3">
      <c r="A197" s="9">
        <v>194</v>
      </c>
      <c r="B197" s="9" t="s">
        <v>1698</v>
      </c>
      <c r="C197" s="9" t="s">
        <v>537</v>
      </c>
      <c r="D197" s="9" t="s">
        <v>1699</v>
      </c>
      <c r="E197" s="9" t="s">
        <v>33</v>
      </c>
      <c r="F197" s="10" t="s">
        <v>1700</v>
      </c>
      <c r="G197" s="10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42" x14ac:dyDescent="0.3">
      <c r="A198" s="9">
        <v>195</v>
      </c>
      <c r="B198" s="9" t="s">
        <v>1701</v>
      </c>
      <c r="C198" s="9" t="s">
        <v>564</v>
      </c>
      <c r="D198" s="9" t="s">
        <v>1702</v>
      </c>
      <c r="E198" s="9" t="s">
        <v>33</v>
      </c>
      <c r="F198" s="10" t="s">
        <v>1703</v>
      </c>
      <c r="G198" s="10" t="s">
        <v>1704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42" x14ac:dyDescent="0.3">
      <c r="A199" s="9">
        <v>196</v>
      </c>
      <c r="B199" s="9" t="s">
        <v>1705</v>
      </c>
      <c r="C199" s="9" t="s">
        <v>564</v>
      </c>
      <c r="D199" s="9" t="s">
        <v>1706</v>
      </c>
      <c r="E199" s="9" t="s">
        <v>33</v>
      </c>
      <c r="F199" s="10" t="s">
        <v>1707</v>
      </c>
      <c r="G199" s="10" t="s">
        <v>1708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28.2" x14ac:dyDescent="0.3">
      <c r="A200" s="9">
        <v>197</v>
      </c>
      <c r="B200" s="9" t="s">
        <v>1709</v>
      </c>
      <c r="C200" s="9" t="s">
        <v>537</v>
      </c>
      <c r="D200" s="9" t="s">
        <v>1710</v>
      </c>
      <c r="E200" s="9" t="s">
        <v>33</v>
      </c>
      <c r="F200" s="10" t="s">
        <v>1711</v>
      </c>
      <c r="G200" s="10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55.8" x14ac:dyDescent="0.3">
      <c r="A201" s="9">
        <v>198</v>
      </c>
      <c r="B201" s="9" t="s">
        <v>1712</v>
      </c>
      <c r="C201" s="9" t="s">
        <v>537</v>
      </c>
      <c r="D201" s="9" t="s">
        <v>1713</v>
      </c>
      <c r="E201" s="9" t="s">
        <v>33</v>
      </c>
      <c r="F201" s="10" t="s">
        <v>1714</v>
      </c>
      <c r="G201" s="10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28.2" x14ac:dyDescent="0.3">
      <c r="A202" s="9">
        <v>199</v>
      </c>
      <c r="B202" s="9" t="s">
        <v>1715</v>
      </c>
      <c r="C202" s="9" t="s">
        <v>537</v>
      </c>
      <c r="D202" s="9" t="s">
        <v>1716</v>
      </c>
      <c r="E202" s="9" t="s">
        <v>33</v>
      </c>
      <c r="F202" s="10" t="s">
        <v>1717</v>
      </c>
      <c r="G202" s="10" t="s">
        <v>1718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28.2" x14ac:dyDescent="0.3">
      <c r="A203" s="9">
        <v>200</v>
      </c>
      <c r="B203" s="9" t="s">
        <v>1719</v>
      </c>
      <c r="C203" s="9" t="s">
        <v>537</v>
      </c>
      <c r="D203" s="9" t="s">
        <v>1720</v>
      </c>
      <c r="E203" s="9" t="s">
        <v>33</v>
      </c>
      <c r="F203" s="10"/>
      <c r="G203" s="10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28.2" x14ac:dyDescent="0.3">
      <c r="A204" s="9">
        <v>201</v>
      </c>
      <c r="B204" s="9" t="s">
        <v>1721</v>
      </c>
      <c r="C204" s="9" t="s">
        <v>515</v>
      </c>
      <c r="D204" s="9" t="s">
        <v>1722</v>
      </c>
      <c r="E204" s="9" t="s">
        <v>33</v>
      </c>
      <c r="F204" s="10" t="s">
        <v>1723</v>
      </c>
      <c r="G204" s="10" t="s">
        <v>1724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28.2" x14ac:dyDescent="0.3">
      <c r="A205" s="9">
        <v>202</v>
      </c>
      <c r="B205" s="9" t="s">
        <v>1725</v>
      </c>
      <c r="C205" s="9" t="s">
        <v>537</v>
      </c>
      <c r="D205" s="9" t="s">
        <v>1726</v>
      </c>
      <c r="E205" s="9" t="s">
        <v>33</v>
      </c>
      <c r="F205" s="10" t="s">
        <v>1727</v>
      </c>
      <c r="G205" s="10" t="s">
        <v>1728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28.2" x14ac:dyDescent="0.3">
      <c r="A206" s="9">
        <v>203</v>
      </c>
      <c r="B206" s="9" t="s">
        <v>1729</v>
      </c>
      <c r="C206" s="9" t="s">
        <v>537</v>
      </c>
      <c r="D206" s="9" t="s">
        <v>1730</v>
      </c>
      <c r="E206" s="9" t="s">
        <v>33</v>
      </c>
      <c r="F206" s="10" t="s">
        <v>1731</v>
      </c>
      <c r="G206" s="10" t="s">
        <v>1732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28.2" x14ac:dyDescent="0.3">
      <c r="A207" s="9">
        <v>204</v>
      </c>
      <c r="B207" s="9" t="s">
        <v>1733</v>
      </c>
      <c r="C207" s="9" t="s">
        <v>537</v>
      </c>
      <c r="D207" s="9" t="s">
        <v>1734</v>
      </c>
      <c r="E207" s="9" t="s">
        <v>33</v>
      </c>
      <c r="F207" s="10" t="s">
        <v>1735</v>
      </c>
      <c r="G207" s="10" t="s">
        <v>1736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42" x14ac:dyDescent="0.3">
      <c r="A208" s="9">
        <v>205</v>
      </c>
      <c r="B208" s="9" t="s">
        <v>1737</v>
      </c>
      <c r="C208" s="9" t="s">
        <v>537</v>
      </c>
      <c r="D208" s="9" t="s">
        <v>1738</v>
      </c>
      <c r="E208" s="9" t="s">
        <v>33</v>
      </c>
      <c r="F208" s="10" t="s">
        <v>1739</v>
      </c>
      <c r="G208" s="10" t="s">
        <v>1740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28.2" x14ac:dyDescent="0.3">
      <c r="A209" s="9">
        <v>206</v>
      </c>
      <c r="B209" s="9" t="s">
        <v>1741</v>
      </c>
      <c r="C209" s="9" t="s">
        <v>538</v>
      </c>
      <c r="D209" s="9" t="s">
        <v>1742</v>
      </c>
      <c r="E209" s="9" t="s">
        <v>33</v>
      </c>
      <c r="F209" s="10" t="s">
        <v>1743</v>
      </c>
      <c r="G209" s="10" t="s">
        <v>1744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28.2" x14ac:dyDescent="0.3">
      <c r="A210" s="9">
        <v>207</v>
      </c>
      <c r="B210" s="9" t="s">
        <v>1745</v>
      </c>
      <c r="C210" s="9" t="s">
        <v>537</v>
      </c>
      <c r="D210" s="9" t="s">
        <v>1746</v>
      </c>
      <c r="E210" s="9" t="s">
        <v>33</v>
      </c>
      <c r="F210" s="10" t="s">
        <v>1747</v>
      </c>
      <c r="G210" s="10" t="s">
        <v>1748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55.8" x14ac:dyDescent="0.3">
      <c r="A211" s="9">
        <v>208</v>
      </c>
      <c r="B211" s="9" t="s">
        <v>1749</v>
      </c>
      <c r="C211" s="9" t="s">
        <v>515</v>
      </c>
      <c r="D211" s="9" t="s">
        <v>1750</v>
      </c>
      <c r="E211" s="9" t="s">
        <v>33</v>
      </c>
      <c r="F211" s="10" t="s">
        <v>1751</v>
      </c>
      <c r="G211" s="10" t="s">
        <v>1752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55.8" x14ac:dyDescent="0.3">
      <c r="A212" s="9">
        <v>209</v>
      </c>
      <c r="B212" s="9" t="s">
        <v>1753</v>
      </c>
      <c r="C212" s="9" t="s">
        <v>542</v>
      </c>
      <c r="D212" s="9" t="s">
        <v>156</v>
      </c>
      <c r="E212" s="9" t="s">
        <v>33</v>
      </c>
      <c r="F212" s="10" t="s">
        <v>1754</v>
      </c>
      <c r="G212" s="1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28.2" x14ac:dyDescent="0.3">
      <c r="A213" s="9">
        <v>210</v>
      </c>
      <c r="B213" s="9" t="s">
        <v>1755</v>
      </c>
      <c r="C213" s="9" t="s">
        <v>537</v>
      </c>
      <c r="D213" s="9" t="s">
        <v>1756</v>
      </c>
      <c r="E213" s="9" t="s">
        <v>33</v>
      </c>
      <c r="F213" s="10" t="s">
        <v>1757</v>
      </c>
      <c r="G213" s="10" t="s">
        <v>1758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28.2" x14ac:dyDescent="0.3">
      <c r="A214" s="9">
        <v>211</v>
      </c>
      <c r="B214" s="9" t="s">
        <v>1759</v>
      </c>
      <c r="C214" s="9" t="s">
        <v>537</v>
      </c>
      <c r="D214" s="9" t="s">
        <v>1760</v>
      </c>
      <c r="E214" s="9" t="s">
        <v>33</v>
      </c>
      <c r="F214" s="10" t="s">
        <v>1761</v>
      </c>
      <c r="G214" s="10" t="s">
        <v>1762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42" x14ac:dyDescent="0.3">
      <c r="A215" s="9">
        <v>212</v>
      </c>
      <c r="B215" s="9" t="s">
        <v>1763</v>
      </c>
      <c r="C215" s="9" t="s">
        <v>515</v>
      </c>
      <c r="D215" s="9" t="s">
        <v>1764</v>
      </c>
      <c r="E215" s="9" t="s">
        <v>33</v>
      </c>
      <c r="F215" s="10" t="s">
        <v>1765</v>
      </c>
      <c r="G215" s="10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28.2" x14ac:dyDescent="0.3">
      <c r="A216" s="9">
        <v>213</v>
      </c>
      <c r="B216" s="9" t="s">
        <v>1766</v>
      </c>
      <c r="C216" s="9" t="s">
        <v>537</v>
      </c>
      <c r="D216" s="9" t="s">
        <v>1767</v>
      </c>
      <c r="E216" s="9" t="s">
        <v>33</v>
      </c>
      <c r="F216" s="10" t="s">
        <v>1768</v>
      </c>
      <c r="G216" s="1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28.2" x14ac:dyDescent="0.3">
      <c r="A217" s="9">
        <v>214</v>
      </c>
      <c r="B217" s="9" t="s">
        <v>1769</v>
      </c>
      <c r="C217" s="9" t="s">
        <v>537</v>
      </c>
      <c r="D217" s="9" t="s">
        <v>1770</v>
      </c>
      <c r="E217" s="9" t="s">
        <v>33</v>
      </c>
      <c r="F217" s="10" t="s">
        <v>1771</v>
      </c>
      <c r="G217" s="10" t="s">
        <v>1772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42" x14ac:dyDescent="0.3">
      <c r="A218" s="9">
        <v>215</v>
      </c>
      <c r="B218" s="9" t="s">
        <v>1773</v>
      </c>
      <c r="C218" s="9" t="s">
        <v>537</v>
      </c>
      <c r="D218" s="9" t="s">
        <v>1774</v>
      </c>
      <c r="E218" s="9" t="s">
        <v>33</v>
      </c>
      <c r="F218" s="10" t="s">
        <v>1775</v>
      </c>
      <c r="G218" s="10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83.4" x14ac:dyDescent="0.3">
      <c r="A219" s="9">
        <v>216</v>
      </c>
      <c r="B219" s="9" t="s">
        <v>1776</v>
      </c>
      <c r="C219" s="9" t="s">
        <v>515</v>
      </c>
      <c r="D219" s="9" t="s">
        <v>1777</v>
      </c>
      <c r="E219" s="9" t="s">
        <v>33</v>
      </c>
      <c r="F219" s="10" t="s">
        <v>1778</v>
      </c>
      <c r="G219" s="10" t="s">
        <v>1779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42" x14ac:dyDescent="0.3">
      <c r="A220" s="9">
        <v>217</v>
      </c>
      <c r="B220" s="40" t="s">
        <v>1780</v>
      </c>
      <c r="C220" s="25" t="s">
        <v>564</v>
      </c>
      <c r="D220" s="40" t="s">
        <v>1781</v>
      </c>
      <c r="E220" s="9" t="s">
        <v>33</v>
      </c>
      <c r="F220" s="10" t="s">
        <v>1782</v>
      </c>
      <c r="G220" s="10" t="s">
        <v>1783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42" x14ac:dyDescent="0.3">
      <c r="A221" s="9">
        <v>218</v>
      </c>
      <c r="B221" s="40" t="s">
        <v>1784</v>
      </c>
      <c r="C221" s="25" t="s">
        <v>564</v>
      </c>
      <c r="D221" s="40" t="s">
        <v>1785</v>
      </c>
      <c r="E221" s="9" t="s">
        <v>33</v>
      </c>
      <c r="F221" s="10" t="s">
        <v>1786</v>
      </c>
      <c r="G221" s="1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42" x14ac:dyDescent="0.3">
      <c r="A222" s="9">
        <v>219</v>
      </c>
      <c r="B222" s="40" t="s">
        <v>1787</v>
      </c>
      <c r="C222" s="25" t="s">
        <v>564</v>
      </c>
      <c r="D222" s="40" t="s">
        <v>1788</v>
      </c>
      <c r="E222" s="9" t="s">
        <v>33</v>
      </c>
      <c r="F222" s="10" t="s">
        <v>1789</v>
      </c>
      <c r="G222" s="10" t="s">
        <v>1790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55.8" x14ac:dyDescent="0.3">
      <c r="A223" s="9">
        <v>220</v>
      </c>
      <c r="B223" s="40" t="s">
        <v>1791</v>
      </c>
      <c r="C223" s="25" t="s">
        <v>564</v>
      </c>
      <c r="D223" s="40" t="s">
        <v>1792</v>
      </c>
      <c r="E223" s="9" t="s">
        <v>33</v>
      </c>
      <c r="F223" s="10" t="s">
        <v>1793</v>
      </c>
      <c r="G223" s="10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42" x14ac:dyDescent="0.3">
      <c r="A224" s="9">
        <v>221</v>
      </c>
      <c r="B224" s="40" t="s">
        <v>1794</v>
      </c>
      <c r="C224" s="25" t="s">
        <v>564</v>
      </c>
      <c r="D224" s="40" t="s">
        <v>1795</v>
      </c>
      <c r="E224" s="9" t="s">
        <v>33</v>
      </c>
      <c r="F224" s="10" t="s">
        <v>1796</v>
      </c>
      <c r="G224" s="1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69.599999999999994" x14ac:dyDescent="0.3">
      <c r="A225" s="9">
        <v>222</v>
      </c>
      <c r="B225" s="9" t="s">
        <v>1797</v>
      </c>
      <c r="C225" s="25" t="s">
        <v>564</v>
      </c>
      <c r="D225" s="9" t="s">
        <v>1798</v>
      </c>
      <c r="E225" s="9" t="s">
        <v>33</v>
      </c>
      <c r="F225" s="10" t="s">
        <v>1799</v>
      </c>
      <c r="G225" s="10" t="s">
        <v>1800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42" x14ac:dyDescent="0.3">
      <c r="A226" s="9">
        <v>223</v>
      </c>
      <c r="B226" s="9" t="s">
        <v>1801</v>
      </c>
      <c r="C226" s="25" t="s">
        <v>564</v>
      </c>
      <c r="D226" s="9" t="s">
        <v>1802</v>
      </c>
      <c r="E226" s="9" t="s">
        <v>33</v>
      </c>
      <c r="F226" s="10" t="s">
        <v>1803</v>
      </c>
      <c r="G226" s="10" t="s">
        <v>1804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55.8" x14ac:dyDescent="0.3">
      <c r="A227" s="9">
        <v>224</v>
      </c>
      <c r="B227" s="9" t="s">
        <v>1805</v>
      </c>
      <c r="C227" s="25" t="s">
        <v>564</v>
      </c>
      <c r="D227" s="9" t="s">
        <v>1806</v>
      </c>
      <c r="E227" s="9" t="s">
        <v>33</v>
      </c>
      <c r="F227" s="10" t="s">
        <v>1807</v>
      </c>
      <c r="G227" s="10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28.2" x14ac:dyDescent="0.3">
      <c r="A228" s="9">
        <v>225</v>
      </c>
      <c r="B228" s="9" t="s">
        <v>1808</v>
      </c>
      <c r="C228" s="9" t="s">
        <v>1809</v>
      </c>
      <c r="D228" s="9" t="s">
        <v>1810</v>
      </c>
      <c r="E228" s="9" t="s">
        <v>33</v>
      </c>
      <c r="F228" s="10" t="s">
        <v>1811</v>
      </c>
      <c r="G228" s="1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55.8" x14ac:dyDescent="0.3">
      <c r="A229" s="9">
        <v>226</v>
      </c>
      <c r="B229" s="9" t="s">
        <v>1812</v>
      </c>
      <c r="C229" s="9" t="s">
        <v>1813</v>
      </c>
      <c r="D229" s="9" t="s">
        <v>1814</v>
      </c>
      <c r="E229" s="9" t="s">
        <v>33</v>
      </c>
      <c r="F229" s="10" t="s">
        <v>1815</v>
      </c>
      <c r="G229" s="10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42" x14ac:dyDescent="0.3">
      <c r="A230" s="9">
        <v>227</v>
      </c>
      <c r="B230" s="9" t="s">
        <v>1816</v>
      </c>
      <c r="C230" s="9" t="s">
        <v>537</v>
      </c>
      <c r="D230" s="9" t="s">
        <v>1817</v>
      </c>
      <c r="E230" s="9" t="s">
        <v>33</v>
      </c>
      <c r="F230" s="10" t="s">
        <v>1818</v>
      </c>
      <c r="G230" s="10" t="s">
        <v>1819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42" x14ac:dyDescent="0.3">
      <c r="A231" s="9">
        <v>228</v>
      </c>
      <c r="B231" s="9" t="s">
        <v>1820</v>
      </c>
      <c r="C231" s="9" t="s">
        <v>537</v>
      </c>
      <c r="D231" s="9" t="s">
        <v>1821</v>
      </c>
      <c r="E231" s="9" t="s">
        <v>33</v>
      </c>
      <c r="F231" s="10" t="s">
        <v>1822</v>
      </c>
      <c r="G231" s="10" t="s">
        <v>1823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42" x14ac:dyDescent="0.3">
      <c r="A232" s="9">
        <v>229</v>
      </c>
      <c r="B232" s="13" t="s">
        <v>1824</v>
      </c>
      <c r="C232" s="14" t="s">
        <v>564</v>
      </c>
      <c r="D232" s="14" t="s">
        <v>1825</v>
      </c>
      <c r="E232" s="9" t="s">
        <v>33</v>
      </c>
      <c r="F232" s="10" t="s">
        <v>1826</v>
      </c>
      <c r="G232" s="10" t="s">
        <v>1827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28.2" x14ac:dyDescent="0.3">
      <c r="A233" s="9">
        <v>230</v>
      </c>
      <c r="B233" s="13" t="s">
        <v>1828</v>
      </c>
      <c r="C233" s="14" t="s">
        <v>537</v>
      </c>
      <c r="D233" s="14" t="s">
        <v>1829</v>
      </c>
      <c r="E233" s="9" t="s">
        <v>33</v>
      </c>
      <c r="F233" s="10" t="s">
        <v>1830</v>
      </c>
      <c r="G233" s="10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28.2" x14ac:dyDescent="0.3">
      <c r="A234" s="9">
        <v>231</v>
      </c>
      <c r="B234" s="13" t="s">
        <v>1831</v>
      </c>
      <c r="C234" s="14" t="s">
        <v>537</v>
      </c>
      <c r="D234" s="14" t="s">
        <v>1832</v>
      </c>
      <c r="E234" s="9" t="s">
        <v>33</v>
      </c>
      <c r="F234" s="10" t="s">
        <v>1833</v>
      </c>
      <c r="G234" s="10" t="s">
        <v>1834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42" x14ac:dyDescent="0.3">
      <c r="A235" s="9">
        <v>232</v>
      </c>
      <c r="B235" s="13" t="s">
        <v>1836</v>
      </c>
      <c r="C235" s="14" t="s">
        <v>537</v>
      </c>
      <c r="D235" s="13" t="s">
        <v>1837</v>
      </c>
      <c r="E235" s="9" t="s">
        <v>33</v>
      </c>
      <c r="F235" s="10" t="s">
        <v>1838</v>
      </c>
      <c r="G235" s="10" t="s">
        <v>1840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55.8" x14ac:dyDescent="0.3">
      <c r="A236" s="9">
        <v>233</v>
      </c>
      <c r="B236" s="13" t="s">
        <v>1843</v>
      </c>
      <c r="C236" s="14" t="s">
        <v>537</v>
      </c>
      <c r="D236" s="14" t="s">
        <v>1844</v>
      </c>
      <c r="E236" s="9" t="s">
        <v>33</v>
      </c>
      <c r="F236" s="10" t="s">
        <v>1845</v>
      </c>
      <c r="G236" s="10" t="s">
        <v>1853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42" x14ac:dyDescent="0.3">
      <c r="A237" s="9">
        <v>234</v>
      </c>
      <c r="B237" s="13" t="s">
        <v>1856</v>
      </c>
      <c r="C237" s="14" t="s">
        <v>537</v>
      </c>
      <c r="D237" s="14" t="s">
        <v>1857</v>
      </c>
      <c r="E237" s="9" t="s">
        <v>33</v>
      </c>
      <c r="F237" s="10" t="s">
        <v>1858</v>
      </c>
      <c r="G237" s="10" t="s">
        <v>1860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42" x14ac:dyDescent="0.3">
      <c r="A238" s="9">
        <v>235</v>
      </c>
      <c r="B238" s="13" t="s">
        <v>1864</v>
      </c>
      <c r="C238" s="14" t="s">
        <v>564</v>
      </c>
      <c r="D238" s="14" t="s">
        <v>1865</v>
      </c>
      <c r="E238" s="9" t="s">
        <v>33</v>
      </c>
      <c r="F238" s="10" t="s">
        <v>1866</v>
      </c>
      <c r="G238" s="10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55.8" x14ac:dyDescent="0.3">
      <c r="A239" s="9">
        <v>236</v>
      </c>
      <c r="B239" s="13" t="s">
        <v>1868</v>
      </c>
      <c r="C239" s="14" t="s">
        <v>515</v>
      </c>
      <c r="D239" s="14" t="s">
        <v>1869</v>
      </c>
      <c r="E239" s="9" t="s">
        <v>33</v>
      </c>
      <c r="F239" s="10" t="s">
        <v>1870</v>
      </c>
      <c r="G239" s="10" t="s">
        <v>1874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55.8" x14ac:dyDescent="0.3">
      <c r="A240" s="9">
        <v>237</v>
      </c>
      <c r="B240" s="13" t="s">
        <v>1878</v>
      </c>
      <c r="C240" s="14" t="s">
        <v>542</v>
      </c>
      <c r="D240" s="14" t="s">
        <v>1879</v>
      </c>
      <c r="E240" s="9" t="s">
        <v>33</v>
      </c>
      <c r="F240" s="10" t="s">
        <v>1880</v>
      </c>
      <c r="G240" s="10" t="s">
        <v>1882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28.2" x14ac:dyDescent="0.3">
      <c r="A241" s="9">
        <v>238</v>
      </c>
      <c r="B241" s="13" t="s">
        <v>1884</v>
      </c>
      <c r="C241" s="14" t="s">
        <v>537</v>
      </c>
      <c r="D241" s="14" t="s">
        <v>1886</v>
      </c>
      <c r="E241" s="9" t="s">
        <v>33</v>
      </c>
      <c r="F241" s="10" t="s">
        <v>1887</v>
      </c>
      <c r="G241" s="10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42" x14ac:dyDescent="0.3">
      <c r="A242" s="9">
        <v>239</v>
      </c>
      <c r="B242" s="13" t="s">
        <v>1888</v>
      </c>
      <c r="C242" s="14" t="s">
        <v>537</v>
      </c>
      <c r="D242" s="14" t="s">
        <v>1889</v>
      </c>
      <c r="E242" s="9" t="s">
        <v>33</v>
      </c>
      <c r="F242" s="10" t="s">
        <v>1890</v>
      </c>
      <c r="G242" s="10" t="s">
        <v>1893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55.8" x14ac:dyDescent="0.3">
      <c r="A243" s="9">
        <v>240</v>
      </c>
      <c r="B243" s="42" t="s">
        <v>1896</v>
      </c>
      <c r="C243" s="14" t="s">
        <v>564</v>
      </c>
      <c r="D243" s="43" t="s">
        <v>1899</v>
      </c>
      <c r="E243" s="9" t="s">
        <v>33</v>
      </c>
      <c r="F243" s="10" t="s">
        <v>1900</v>
      </c>
      <c r="G243" s="10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28.2" x14ac:dyDescent="0.3">
      <c r="A244" s="9">
        <v>241</v>
      </c>
      <c r="B244" s="13" t="s">
        <v>1903</v>
      </c>
      <c r="C244" s="14" t="s">
        <v>537</v>
      </c>
      <c r="D244" s="14" t="s">
        <v>1904</v>
      </c>
      <c r="E244" s="9" t="s">
        <v>33</v>
      </c>
      <c r="F244" s="10" t="s">
        <v>1905</v>
      </c>
      <c r="G244" s="10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28.2" x14ac:dyDescent="0.3">
      <c r="A245" s="9">
        <v>242</v>
      </c>
      <c r="B245" s="42" t="s">
        <v>1908</v>
      </c>
      <c r="C245" s="14" t="s">
        <v>537</v>
      </c>
      <c r="D245" s="43" t="s">
        <v>1909</v>
      </c>
      <c r="E245" s="9" t="s">
        <v>33</v>
      </c>
      <c r="F245" s="10" t="s">
        <v>1910</v>
      </c>
      <c r="G245" s="10" t="s">
        <v>1913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69.599999999999994" x14ac:dyDescent="0.3">
      <c r="A246" s="9">
        <v>243</v>
      </c>
      <c r="B246" s="13" t="s">
        <v>1914</v>
      </c>
      <c r="C246" s="14" t="s">
        <v>542</v>
      </c>
      <c r="D246" s="14" t="s">
        <v>1916</v>
      </c>
      <c r="E246" s="9" t="s">
        <v>33</v>
      </c>
      <c r="F246" s="10" t="s">
        <v>1918</v>
      </c>
      <c r="G246" s="10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42" x14ac:dyDescent="0.3">
      <c r="A247" s="9">
        <v>244</v>
      </c>
      <c r="B247" s="42" t="s">
        <v>1919</v>
      </c>
      <c r="C247" s="14" t="s">
        <v>537</v>
      </c>
      <c r="D247" s="43" t="s">
        <v>1920</v>
      </c>
      <c r="E247" s="9" t="s">
        <v>33</v>
      </c>
      <c r="F247" s="10" t="s">
        <v>1921</v>
      </c>
      <c r="G247" s="10" t="s">
        <v>1926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42" x14ac:dyDescent="0.3">
      <c r="A248" s="9">
        <v>245</v>
      </c>
      <c r="B248" s="42" t="s">
        <v>1928</v>
      </c>
      <c r="C248" s="14" t="s">
        <v>564</v>
      </c>
      <c r="D248" s="43" t="s">
        <v>1929</v>
      </c>
      <c r="E248" s="9" t="s">
        <v>33</v>
      </c>
      <c r="F248" s="10" t="s">
        <v>1930</v>
      </c>
      <c r="G248" s="10" t="s">
        <v>1931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55.8" x14ac:dyDescent="0.3">
      <c r="A249" s="9">
        <v>246</v>
      </c>
      <c r="B249" s="13" t="s">
        <v>1933</v>
      </c>
      <c r="C249" s="14" t="s">
        <v>538</v>
      </c>
      <c r="D249" s="13" t="s">
        <v>1934</v>
      </c>
      <c r="E249" s="13" t="s">
        <v>33</v>
      </c>
      <c r="F249" s="10" t="s">
        <v>1935</v>
      </c>
      <c r="G249" s="1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42" x14ac:dyDescent="0.3">
      <c r="A250" s="9">
        <v>247</v>
      </c>
      <c r="B250" s="36" t="s">
        <v>1938</v>
      </c>
      <c r="C250" s="14" t="s">
        <v>537</v>
      </c>
      <c r="D250" s="9" t="s">
        <v>1939</v>
      </c>
      <c r="E250" s="13" t="s">
        <v>33</v>
      </c>
      <c r="F250" s="10" t="s">
        <v>1940</v>
      </c>
      <c r="G250" s="1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55.8" x14ac:dyDescent="0.3">
      <c r="A251" s="9">
        <v>248</v>
      </c>
      <c r="B251" s="9" t="s">
        <v>1943</v>
      </c>
      <c r="C251" s="14" t="s">
        <v>537</v>
      </c>
      <c r="D251" s="9" t="s">
        <v>1944</v>
      </c>
      <c r="E251" s="13" t="s">
        <v>33</v>
      </c>
      <c r="F251" s="10" t="s">
        <v>1945</v>
      </c>
      <c r="G251" s="1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55.8" x14ac:dyDescent="0.3">
      <c r="A252" s="9">
        <v>249</v>
      </c>
      <c r="B252" s="13" t="s">
        <v>1948</v>
      </c>
      <c r="C252" s="14" t="s">
        <v>537</v>
      </c>
      <c r="D252" s="9" t="s">
        <v>1949</v>
      </c>
      <c r="E252" s="13" t="s">
        <v>33</v>
      </c>
      <c r="F252" s="10" t="s">
        <v>1950</v>
      </c>
      <c r="G252" s="1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28.2" x14ac:dyDescent="0.3">
      <c r="A253" s="9">
        <v>250</v>
      </c>
      <c r="B253" s="9" t="s">
        <v>1956</v>
      </c>
      <c r="C253" s="14" t="s">
        <v>537</v>
      </c>
      <c r="D253" s="9" t="s">
        <v>1957</v>
      </c>
      <c r="E253" s="13" t="s">
        <v>33</v>
      </c>
      <c r="F253" s="10" t="s">
        <v>1958</v>
      </c>
      <c r="G253" s="10" t="s">
        <v>1962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27" x14ac:dyDescent="0.3">
      <c r="A254" s="9">
        <v>251</v>
      </c>
      <c r="B254" s="44" t="s">
        <v>1964</v>
      </c>
      <c r="C254" s="14" t="s">
        <v>537</v>
      </c>
      <c r="D254" s="9" t="s">
        <v>1968</v>
      </c>
      <c r="E254" s="13" t="s">
        <v>33</v>
      </c>
      <c r="F254" s="10" t="s">
        <v>1969</v>
      </c>
      <c r="G254" s="1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28.2" x14ac:dyDescent="0.3">
      <c r="A255" s="9">
        <v>252</v>
      </c>
      <c r="B255" s="45" t="s">
        <v>1973</v>
      </c>
      <c r="C255" s="14" t="s">
        <v>537</v>
      </c>
      <c r="D255" s="9" t="s">
        <v>1974</v>
      </c>
      <c r="E255" s="13" t="s">
        <v>33</v>
      </c>
      <c r="F255" s="10" t="s">
        <v>1976</v>
      </c>
      <c r="G255" s="10" t="s">
        <v>1977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42" x14ac:dyDescent="0.3">
      <c r="A256" s="9">
        <v>253</v>
      </c>
      <c r="B256" s="46" t="s">
        <v>1983</v>
      </c>
      <c r="C256" s="14" t="s">
        <v>564</v>
      </c>
      <c r="D256" s="46" t="s">
        <v>1984</v>
      </c>
      <c r="E256" s="13" t="s">
        <v>33</v>
      </c>
      <c r="F256" s="10" t="s">
        <v>1985</v>
      </c>
      <c r="G256" s="1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55.8" x14ac:dyDescent="0.3">
      <c r="A257" s="9">
        <v>254</v>
      </c>
      <c r="B257" s="46" t="s">
        <v>1989</v>
      </c>
      <c r="C257" s="14" t="s">
        <v>564</v>
      </c>
      <c r="D257" s="46" t="s">
        <v>1990</v>
      </c>
      <c r="E257" s="13" t="s">
        <v>33</v>
      </c>
      <c r="F257" s="10" t="s">
        <v>1991</v>
      </c>
      <c r="G257" s="10" t="s">
        <v>1992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42" x14ac:dyDescent="0.3">
      <c r="A258" s="9">
        <v>255</v>
      </c>
      <c r="B258" s="13" t="s">
        <v>1996</v>
      </c>
      <c r="C258" s="14" t="s">
        <v>537</v>
      </c>
      <c r="D258" s="13" t="s">
        <v>1998</v>
      </c>
      <c r="E258" s="13" t="s">
        <v>33</v>
      </c>
      <c r="F258" s="10" t="s">
        <v>2001</v>
      </c>
      <c r="G258" s="10" t="s">
        <v>2002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28.2" x14ac:dyDescent="0.3">
      <c r="A259" s="9">
        <v>256</v>
      </c>
      <c r="B259" s="42" t="s">
        <v>2006</v>
      </c>
      <c r="C259" s="14" t="s">
        <v>537</v>
      </c>
      <c r="D259" s="42" t="s">
        <v>2008</v>
      </c>
      <c r="E259" s="13" t="s">
        <v>33</v>
      </c>
      <c r="F259" s="10" t="s">
        <v>2009</v>
      </c>
      <c r="G259" s="10" t="s">
        <v>2010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28.2" x14ac:dyDescent="0.3">
      <c r="A260" s="9">
        <v>257</v>
      </c>
      <c r="B260" s="42" t="s">
        <v>2011</v>
      </c>
      <c r="C260" s="14" t="s">
        <v>537</v>
      </c>
      <c r="D260" s="42" t="s">
        <v>2012</v>
      </c>
      <c r="E260" s="13" t="s">
        <v>33</v>
      </c>
      <c r="F260" s="10" t="s">
        <v>2013</v>
      </c>
      <c r="G260" s="10" t="s">
        <v>2018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28.2" x14ac:dyDescent="0.3">
      <c r="A261" s="9">
        <v>258</v>
      </c>
      <c r="B261" s="13" t="s">
        <v>2020</v>
      </c>
      <c r="C261" s="14" t="s">
        <v>537</v>
      </c>
      <c r="D261" s="14" t="s">
        <v>2021</v>
      </c>
      <c r="E261" s="13" t="s">
        <v>33</v>
      </c>
      <c r="F261" s="10" t="s">
        <v>2022</v>
      </c>
      <c r="G261" s="10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42" x14ac:dyDescent="0.3">
      <c r="A262" s="9">
        <v>259</v>
      </c>
      <c r="B262" s="42" t="s">
        <v>2026</v>
      </c>
      <c r="C262" s="14" t="s">
        <v>564</v>
      </c>
      <c r="D262" s="43" t="s">
        <v>2027</v>
      </c>
      <c r="E262" s="13" t="s">
        <v>33</v>
      </c>
      <c r="F262" s="10" t="s">
        <v>2028</v>
      </c>
      <c r="G262" s="10" t="s">
        <v>2029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28.2" x14ac:dyDescent="0.3">
      <c r="A263" s="9">
        <v>260</v>
      </c>
      <c r="B263" s="13" t="s">
        <v>2030</v>
      </c>
      <c r="C263" s="14" t="s">
        <v>537</v>
      </c>
      <c r="D263" s="14" t="s">
        <v>2031</v>
      </c>
      <c r="E263" s="13" t="s">
        <v>33</v>
      </c>
      <c r="F263" s="10" t="s">
        <v>2032</v>
      </c>
      <c r="G263" s="10" t="s">
        <v>2035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42" x14ac:dyDescent="0.3">
      <c r="A264" s="9">
        <v>261</v>
      </c>
      <c r="B264" s="13" t="s">
        <v>2036</v>
      </c>
      <c r="C264" s="14" t="s">
        <v>564</v>
      </c>
      <c r="D264" s="14" t="s">
        <v>2037</v>
      </c>
      <c r="E264" s="13" t="s">
        <v>33</v>
      </c>
      <c r="F264" s="10" t="s">
        <v>2038</v>
      </c>
      <c r="G264" s="10" t="s">
        <v>2039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42" x14ac:dyDescent="0.3">
      <c r="A265" s="9">
        <v>262</v>
      </c>
      <c r="B265" s="13" t="s">
        <v>2040</v>
      </c>
      <c r="C265" s="14" t="s">
        <v>515</v>
      </c>
      <c r="D265" s="14" t="s">
        <v>2041</v>
      </c>
      <c r="E265" s="13" t="s">
        <v>33</v>
      </c>
      <c r="F265" s="10" t="s">
        <v>2042</v>
      </c>
      <c r="G265" s="10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83.4" x14ac:dyDescent="0.3">
      <c r="A266" s="9">
        <v>263</v>
      </c>
      <c r="B266" s="42" t="s">
        <v>2046</v>
      </c>
      <c r="C266" s="14" t="s">
        <v>538</v>
      </c>
      <c r="D266" s="43" t="s">
        <v>2047</v>
      </c>
      <c r="E266" s="13" t="s">
        <v>33</v>
      </c>
      <c r="F266" s="10" t="s">
        <v>2048</v>
      </c>
      <c r="G266" s="10" t="s">
        <v>2049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42" x14ac:dyDescent="0.3">
      <c r="A267" s="9">
        <v>264</v>
      </c>
      <c r="B267" s="42" t="s">
        <v>2051</v>
      </c>
      <c r="C267" s="14" t="s">
        <v>537</v>
      </c>
      <c r="D267" s="43" t="s">
        <v>2052</v>
      </c>
      <c r="E267" s="13" t="s">
        <v>33</v>
      </c>
      <c r="F267" s="10" t="s">
        <v>2053</v>
      </c>
      <c r="G267" s="10" t="s">
        <v>2054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28.2" x14ac:dyDescent="0.3">
      <c r="A268" s="9">
        <v>265</v>
      </c>
      <c r="B268" s="13" t="s">
        <v>2060</v>
      </c>
      <c r="C268" s="14" t="s">
        <v>537</v>
      </c>
      <c r="D268" s="14" t="s">
        <v>2061</v>
      </c>
      <c r="E268" s="13" t="s">
        <v>33</v>
      </c>
      <c r="F268" s="10" t="s">
        <v>2062</v>
      </c>
      <c r="G268" s="10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42" x14ac:dyDescent="0.3">
      <c r="A269" s="9">
        <v>266</v>
      </c>
      <c r="B269" s="13" t="s">
        <v>2066</v>
      </c>
      <c r="C269" s="14" t="s">
        <v>515</v>
      </c>
      <c r="D269" s="14" t="s">
        <v>2067</v>
      </c>
      <c r="E269" s="13" t="s">
        <v>33</v>
      </c>
      <c r="F269" s="10" t="s">
        <v>2068</v>
      </c>
      <c r="G269" s="10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42" x14ac:dyDescent="0.3">
      <c r="A270" s="9">
        <v>267</v>
      </c>
      <c r="B270" s="42" t="s">
        <v>2070</v>
      </c>
      <c r="C270" s="14" t="s">
        <v>564</v>
      </c>
      <c r="D270" s="43" t="s">
        <v>2071</v>
      </c>
      <c r="E270" s="13" t="s">
        <v>33</v>
      </c>
      <c r="F270" s="10" t="s">
        <v>2072</v>
      </c>
      <c r="G270" s="10" t="s">
        <v>2073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42" x14ac:dyDescent="0.3">
      <c r="A271" s="9">
        <v>268</v>
      </c>
      <c r="B271" s="42" t="s">
        <v>2074</v>
      </c>
      <c r="C271" s="14" t="s">
        <v>564</v>
      </c>
      <c r="D271" s="43" t="s">
        <v>2075</v>
      </c>
      <c r="E271" s="13" t="s">
        <v>33</v>
      </c>
      <c r="F271" s="10" t="s">
        <v>2076</v>
      </c>
      <c r="G271" s="1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28.2" x14ac:dyDescent="0.3">
      <c r="A272" s="9">
        <v>269</v>
      </c>
      <c r="B272" s="42" t="s">
        <v>2079</v>
      </c>
      <c r="C272" s="14" t="s">
        <v>537</v>
      </c>
      <c r="D272" s="43" t="s">
        <v>2080</v>
      </c>
      <c r="E272" s="13" t="s">
        <v>33</v>
      </c>
      <c r="F272" s="10" t="s">
        <v>2081</v>
      </c>
      <c r="G272" s="10" t="s">
        <v>2084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55.8" x14ac:dyDescent="0.3">
      <c r="A273" s="9">
        <v>270</v>
      </c>
      <c r="B273" s="13" t="s">
        <v>2088</v>
      </c>
      <c r="C273" s="14" t="s">
        <v>515</v>
      </c>
      <c r="D273" s="14" t="s">
        <v>2089</v>
      </c>
      <c r="E273" s="13" t="s">
        <v>33</v>
      </c>
      <c r="F273" s="10" t="s">
        <v>2090</v>
      </c>
      <c r="G273" s="1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42" x14ac:dyDescent="0.3">
      <c r="A274" s="9">
        <v>271</v>
      </c>
      <c r="B274" s="42" t="s">
        <v>2091</v>
      </c>
      <c r="C274" s="14" t="s">
        <v>564</v>
      </c>
      <c r="D274" s="43" t="s">
        <v>2092</v>
      </c>
      <c r="E274" s="13" t="s">
        <v>33</v>
      </c>
      <c r="F274" s="10" t="s">
        <v>2093</v>
      </c>
      <c r="G274" s="10" t="s">
        <v>2097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28.2" x14ac:dyDescent="0.3">
      <c r="A275" s="9">
        <v>272</v>
      </c>
      <c r="B275" s="42" t="s">
        <v>2101</v>
      </c>
      <c r="C275" s="14" t="s">
        <v>537</v>
      </c>
      <c r="D275" s="43" t="s">
        <v>2102</v>
      </c>
      <c r="E275" s="13" t="s">
        <v>33</v>
      </c>
      <c r="F275" s="10" t="s">
        <v>2103</v>
      </c>
      <c r="G275" s="10" t="s">
        <v>2104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42" x14ac:dyDescent="0.3">
      <c r="A276" s="9">
        <v>273</v>
      </c>
      <c r="B276" s="13" t="s">
        <v>2106</v>
      </c>
      <c r="C276" s="14" t="s">
        <v>537</v>
      </c>
      <c r="D276" s="14" t="s">
        <v>2107</v>
      </c>
      <c r="E276" s="13" t="s">
        <v>33</v>
      </c>
      <c r="F276" s="10" t="s">
        <v>2108</v>
      </c>
      <c r="G276" s="10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42" x14ac:dyDescent="0.3">
      <c r="A277" s="9">
        <v>274</v>
      </c>
      <c r="B277" s="42" t="s">
        <v>2111</v>
      </c>
      <c r="C277" s="14" t="s">
        <v>564</v>
      </c>
      <c r="D277" s="43" t="s">
        <v>2112</v>
      </c>
      <c r="E277" s="13" t="s">
        <v>33</v>
      </c>
      <c r="F277" s="10" t="s">
        <v>2113</v>
      </c>
      <c r="G277" s="10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69.599999999999994" x14ac:dyDescent="0.3">
      <c r="A278" s="9">
        <v>275</v>
      </c>
      <c r="B278" s="42" t="s">
        <v>2118</v>
      </c>
      <c r="C278" s="14" t="s">
        <v>515</v>
      </c>
      <c r="D278" s="43" t="s">
        <v>2119</v>
      </c>
      <c r="E278" s="13" t="s">
        <v>33</v>
      </c>
      <c r="F278" s="10" t="s">
        <v>2120</v>
      </c>
      <c r="G278" s="1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28.2" x14ac:dyDescent="0.3">
      <c r="A279" s="9">
        <v>276</v>
      </c>
      <c r="B279" s="42" t="s">
        <v>2123</v>
      </c>
      <c r="C279" s="14" t="s">
        <v>537</v>
      </c>
      <c r="D279" s="43" t="s">
        <v>2124</v>
      </c>
      <c r="E279" s="13" t="s">
        <v>33</v>
      </c>
      <c r="F279" s="10" t="s">
        <v>1410</v>
      </c>
      <c r="G279" s="10" t="s">
        <v>2126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28.2" x14ac:dyDescent="0.3">
      <c r="A280" s="9">
        <v>277</v>
      </c>
      <c r="B280" s="42" t="s">
        <v>2127</v>
      </c>
      <c r="C280" s="14" t="s">
        <v>537</v>
      </c>
      <c r="D280" s="43" t="s">
        <v>2128</v>
      </c>
      <c r="E280" s="13" t="s">
        <v>33</v>
      </c>
      <c r="F280" s="10" t="s">
        <v>1410</v>
      </c>
      <c r="G280" s="10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28.2" x14ac:dyDescent="0.3">
      <c r="A281" s="9">
        <v>278</v>
      </c>
      <c r="B281" s="42" t="s">
        <v>2129</v>
      </c>
      <c r="C281" s="14" t="s">
        <v>537</v>
      </c>
      <c r="D281" s="43" t="s">
        <v>2130</v>
      </c>
      <c r="E281" s="13" t="s">
        <v>33</v>
      </c>
      <c r="F281" s="10" t="s">
        <v>2131</v>
      </c>
      <c r="G281" s="10" t="s">
        <v>2134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28.2" x14ac:dyDescent="0.3">
      <c r="A282" s="9">
        <v>279</v>
      </c>
      <c r="B282" s="13" t="s">
        <v>2137</v>
      </c>
      <c r="C282" s="14" t="s">
        <v>542</v>
      </c>
      <c r="D282" s="14" t="s">
        <v>2138</v>
      </c>
      <c r="E282" s="13" t="s">
        <v>33</v>
      </c>
      <c r="F282" s="10"/>
      <c r="G282" s="1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42" x14ac:dyDescent="0.3">
      <c r="A283" s="9">
        <v>280</v>
      </c>
      <c r="B283" s="13" t="s">
        <v>2139</v>
      </c>
      <c r="C283" s="14" t="s">
        <v>515</v>
      </c>
      <c r="D283" s="14" t="s">
        <v>2140</v>
      </c>
      <c r="E283" s="13" t="s">
        <v>33</v>
      </c>
      <c r="F283" s="10" t="s">
        <v>2141</v>
      </c>
      <c r="G283" s="10" t="s">
        <v>2144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42" x14ac:dyDescent="0.3">
      <c r="A284" s="9">
        <v>281</v>
      </c>
      <c r="B284" s="42" t="s">
        <v>2147</v>
      </c>
      <c r="C284" s="14" t="s">
        <v>537</v>
      </c>
      <c r="D284" s="43" t="s">
        <v>2148</v>
      </c>
      <c r="E284" s="13" t="s">
        <v>33</v>
      </c>
      <c r="F284" s="10" t="s">
        <v>2149</v>
      </c>
      <c r="G284" s="10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28.2" x14ac:dyDescent="0.3">
      <c r="A285" s="9">
        <v>282</v>
      </c>
      <c r="B285" s="42" t="s">
        <v>2152</v>
      </c>
      <c r="C285" s="14" t="s">
        <v>537</v>
      </c>
      <c r="D285" s="43" t="s">
        <v>2153</v>
      </c>
      <c r="E285" s="13" t="s">
        <v>33</v>
      </c>
      <c r="F285" s="10" t="s">
        <v>2154</v>
      </c>
      <c r="G285" s="10" t="s">
        <v>658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42" x14ac:dyDescent="0.3">
      <c r="A286" s="9">
        <v>283</v>
      </c>
      <c r="B286" s="42" t="s">
        <v>2159</v>
      </c>
      <c r="C286" s="14" t="s">
        <v>537</v>
      </c>
      <c r="D286" s="43" t="s">
        <v>2160</v>
      </c>
      <c r="E286" s="48" t="s">
        <v>33</v>
      </c>
      <c r="F286" s="10" t="s">
        <v>2164</v>
      </c>
      <c r="G286" s="1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28.2" x14ac:dyDescent="0.3">
      <c r="A287" s="9">
        <v>284</v>
      </c>
      <c r="B287" s="42" t="s">
        <v>2166</v>
      </c>
      <c r="C287" s="14" t="s">
        <v>537</v>
      </c>
      <c r="D287" s="43" t="s">
        <v>2167</v>
      </c>
      <c r="E287" s="48" t="s">
        <v>33</v>
      </c>
      <c r="F287" s="10" t="s">
        <v>2168</v>
      </c>
      <c r="G287" s="1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42" x14ac:dyDescent="0.3">
      <c r="A288" s="9">
        <v>285</v>
      </c>
      <c r="B288" s="42" t="s">
        <v>2170</v>
      </c>
      <c r="C288" s="14" t="s">
        <v>542</v>
      </c>
      <c r="D288" s="43" t="s">
        <v>2171</v>
      </c>
      <c r="E288" s="48" t="s">
        <v>33</v>
      </c>
      <c r="F288" s="10" t="s">
        <v>2172</v>
      </c>
      <c r="G288" s="10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42" x14ac:dyDescent="0.3">
      <c r="A289" s="9">
        <v>286</v>
      </c>
      <c r="B289" s="13" t="s">
        <v>2175</v>
      </c>
      <c r="C289" s="14" t="s">
        <v>537</v>
      </c>
      <c r="D289" s="14" t="s">
        <v>2176</v>
      </c>
      <c r="E289" s="48" t="s">
        <v>33</v>
      </c>
      <c r="F289" s="10" t="s">
        <v>2177</v>
      </c>
      <c r="G289" s="10" t="s">
        <v>2178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28.2" x14ac:dyDescent="0.3">
      <c r="A290" s="9">
        <v>287</v>
      </c>
      <c r="B290" s="42" t="s">
        <v>2179</v>
      </c>
      <c r="C290" s="14" t="s">
        <v>537</v>
      </c>
      <c r="D290" s="43" t="s">
        <v>2180</v>
      </c>
      <c r="E290" s="48" t="s">
        <v>33</v>
      </c>
      <c r="F290" s="10" t="s">
        <v>2181</v>
      </c>
      <c r="G290" s="10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42" x14ac:dyDescent="0.3">
      <c r="A291" s="9">
        <v>288</v>
      </c>
      <c r="B291" s="42" t="s">
        <v>2183</v>
      </c>
      <c r="C291" s="14" t="s">
        <v>538</v>
      </c>
      <c r="D291" s="43" t="s">
        <v>2185</v>
      </c>
      <c r="E291" s="48" t="s">
        <v>33</v>
      </c>
      <c r="F291" s="10" t="s">
        <v>2187</v>
      </c>
      <c r="G291" s="10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42" x14ac:dyDescent="0.3">
      <c r="A292" s="9">
        <v>289</v>
      </c>
      <c r="B292" s="42" t="s">
        <v>2189</v>
      </c>
      <c r="C292" s="14" t="s">
        <v>564</v>
      </c>
      <c r="D292" s="43" t="s">
        <v>2190</v>
      </c>
      <c r="E292" s="48" t="s">
        <v>33</v>
      </c>
      <c r="F292" s="10" t="s">
        <v>2191</v>
      </c>
      <c r="G292" s="10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42" x14ac:dyDescent="0.3">
      <c r="A293" s="9">
        <v>290</v>
      </c>
      <c r="B293" s="42" t="s">
        <v>2193</v>
      </c>
      <c r="C293" s="14" t="s">
        <v>537</v>
      </c>
      <c r="D293" s="43" t="s">
        <v>2194</v>
      </c>
      <c r="E293" s="48" t="s">
        <v>33</v>
      </c>
      <c r="F293" s="10" t="s">
        <v>2195</v>
      </c>
      <c r="G293" s="10" t="s">
        <v>2199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55.8" x14ac:dyDescent="0.3">
      <c r="A294" s="9">
        <v>291</v>
      </c>
      <c r="B294" s="42" t="s">
        <v>2200</v>
      </c>
      <c r="C294" s="14" t="s">
        <v>537</v>
      </c>
      <c r="D294" s="43" t="s">
        <v>2201</v>
      </c>
      <c r="E294" s="48" t="s">
        <v>33</v>
      </c>
      <c r="F294" s="10" t="s">
        <v>2203</v>
      </c>
      <c r="G294" s="10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42" x14ac:dyDescent="0.3">
      <c r="A295" s="9">
        <v>292</v>
      </c>
      <c r="B295" s="42" t="s">
        <v>2206</v>
      </c>
      <c r="C295" s="14" t="s">
        <v>515</v>
      </c>
      <c r="D295" s="43" t="s">
        <v>2207</v>
      </c>
      <c r="E295" s="48" t="s">
        <v>33</v>
      </c>
      <c r="F295" s="10" t="s">
        <v>2208</v>
      </c>
      <c r="G295" s="10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27.6" x14ac:dyDescent="0.3">
      <c r="A296" s="9">
        <v>293</v>
      </c>
      <c r="B296" s="51" t="s">
        <v>548</v>
      </c>
      <c r="C296" s="14" t="s">
        <v>537</v>
      </c>
      <c r="D296" s="52" t="s">
        <v>549</v>
      </c>
      <c r="E296" s="13" t="s">
        <v>33</v>
      </c>
      <c r="F296" s="10" t="s">
        <v>2212</v>
      </c>
      <c r="G296" s="10" t="s">
        <v>2213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55.8" x14ac:dyDescent="0.3">
      <c r="A297" s="9">
        <v>294</v>
      </c>
      <c r="B297" s="13" t="s">
        <v>2214</v>
      </c>
      <c r="C297" s="14" t="s">
        <v>537</v>
      </c>
      <c r="D297" s="13" t="s">
        <v>2215</v>
      </c>
      <c r="E297" s="13" t="s">
        <v>33</v>
      </c>
      <c r="F297" s="10" t="s">
        <v>2216</v>
      </c>
      <c r="G297" s="10" t="s">
        <v>2217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28.2" x14ac:dyDescent="0.3">
      <c r="A298" s="9">
        <v>295</v>
      </c>
      <c r="B298" s="13" t="s">
        <v>2218</v>
      </c>
      <c r="C298" s="14" t="s">
        <v>537</v>
      </c>
      <c r="D298" s="14" t="s">
        <v>2219</v>
      </c>
      <c r="E298" s="48" t="s">
        <v>33</v>
      </c>
      <c r="F298" s="10" t="s">
        <v>2220</v>
      </c>
      <c r="G298" s="10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42" x14ac:dyDescent="0.3">
      <c r="A299" s="9">
        <v>296</v>
      </c>
      <c r="B299" s="42" t="s">
        <v>2221</v>
      </c>
      <c r="C299" s="14" t="s">
        <v>537</v>
      </c>
      <c r="D299" s="43" t="s">
        <v>2222</v>
      </c>
      <c r="E299" s="48" t="s">
        <v>33</v>
      </c>
      <c r="F299" s="10" t="s">
        <v>2223</v>
      </c>
      <c r="G299" s="10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28.2" x14ac:dyDescent="0.3">
      <c r="A300" s="9">
        <v>297</v>
      </c>
      <c r="B300" s="13" t="s">
        <v>2224</v>
      </c>
      <c r="C300" s="14" t="s">
        <v>537</v>
      </c>
      <c r="D300" s="9" t="s">
        <v>2225</v>
      </c>
      <c r="E300" s="48" t="s">
        <v>33</v>
      </c>
      <c r="F300" s="10" t="s">
        <v>2226</v>
      </c>
      <c r="G300" s="10" t="s">
        <v>2227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69.599999999999994" x14ac:dyDescent="0.3">
      <c r="A301" s="9">
        <v>298</v>
      </c>
      <c r="B301" s="13" t="s">
        <v>2228</v>
      </c>
      <c r="C301" s="14" t="s">
        <v>538</v>
      </c>
      <c r="D301" s="14" t="s">
        <v>2229</v>
      </c>
      <c r="E301" s="9" t="s">
        <v>33</v>
      </c>
      <c r="F301" s="10" t="s">
        <v>2230</v>
      </c>
      <c r="G301" s="10" t="s">
        <v>2231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42" x14ac:dyDescent="0.3">
      <c r="A302" s="9">
        <v>299</v>
      </c>
      <c r="B302" s="13" t="s">
        <v>2232</v>
      </c>
      <c r="C302" s="14" t="s">
        <v>538</v>
      </c>
      <c r="D302" s="14" t="s">
        <v>2233</v>
      </c>
      <c r="E302" s="48" t="s">
        <v>33</v>
      </c>
      <c r="F302" s="10" t="s">
        <v>2234</v>
      </c>
      <c r="G302" s="10" t="s">
        <v>2235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97.2" x14ac:dyDescent="0.3">
      <c r="A303" s="9">
        <v>300</v>
      </c>
      <c r="B303" s="13" t="s">
        <v>2236</v>
      </c>
      <c r="C303" s="14" t="s">
        <v>538</v>
      </c>
      <c r="D303" s="22" t="s">
        <v>2237</v>
      </c>
      <c r="E303" s="48" t="s">
        <v>33</v>
      </c>
      <c r="F303" s="10" t="s">
        <v>2238</v>
      </c>
      <c r="G303" s="10" t="s">
        <v>2239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69.599999999999994" x14ac:dyDescent="0.3">
      <c r="A304" s="9">
        <v>301</v>
      </c>
      <c r="B304" s="13" t="s">
        <v>2244</v>
      </c>
      <c r="C304" s="14" t="s">
        <v>538</v>
      </c>
      <c r="D304" s="13" t="s">
        <v>2245</v>
      </c>
      <c r="E304" s="48" t="s">
        <v>33</v>
      </c>
      <c r="F304" s="10" t="s">
        <v>2246</v>
      </c>
      <c r="G304" s="10" t="s">
        <v>2249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55.8" x14ac:dyDescent="0.3">
      <c r="A305" s="9">
        <v>302</v>
      </c>
      <c r="B305" s="13" t="s">
        <v>2250</v>
      </c>
      <c r="C305" s="14" t="s">
        <v>515</v>
      </c>
      <c r="D305" s="13" t="s">
        <v>2251</v>
      </c>
      <c r="E305" s="48" t="s">
        <v>33</v>
      </c>
      <c r="F305" s="10" t="s">
        <v>2252</v>
      </c>
      <c r="G305" s="10" t="s">
        <v>2253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42" x14ac:dyDescent="0.3">
      <c r="A306" s="9">
        <v>303</v>
      </c>
      <c r="B306" s="13" t="s">
        <v>2254</v>
      </c>
      <c r="C306" s="14" t="s">
        <v>538</v>
      </c>
      <c r="D306" s="13" t="s">
        <v>2255</v>
      </c>
      <c r="E306" s="13" t="s">
        <v>33</v>
      </c>
      <c r="F306" s="10" t="s">
        <v>2256</v>
      </c>
      <c r="G306" s="10" t="s">
        <v>2257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42" x14ac:dyDescent="0.3">
      <c r="A307" s="9">
        <v>304</v>
      </c>
      <c r="B307" s="13" t="s">
        <v>2260</v>
      </c>
      <c r="C307" s="14" t="s">
        <v>537</v>
      </c>
      <c r="D307" s="13" t="s">
        <v>2261</v>
      </c>
      <c r="E307" s="48" t="s">
        <v>33</v>
      </c>
      <c r="F307" s="10" t="s">
        <v>2262</v>
      </c>
      <c r="G307" s="10" t="s">
        <v>2265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28.2" x14ac:dyDescent="0.3">
      <c r="A308" s="9">
        <v>305</v>
      </c>
      <c r="B308" s="13" t="s">
        <v>2266</v>
      </c>
      <c r="C308" s="14" t="s">
        <v>537</v>
      </c>
      <c r="D308" s="13" t="s">
        <v>2267</v>
      </c>
      <c r="E308" s="48" t="s">
        <v>33</v>
      </c>
      <c r="F308" s="10" t="s">
        <v>632</v>
      </c>
      <c r="G308" s="10" t="s">
        <v>637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24.8" x14ac:dyDescent="0.3">
      <c r="A309" s="9">
        <v>306</v>
      </c>
      <c r="B309" s="13" t="s">
        <v>2270</v>
      </c>
      <c r="C309" s="14" t="s">
        <v>538</v>
      </c>
      <c r="D309" s="13" t="s">
        <v>2271</v>
      </c>
      <c r="E309" s="13" t="s">
        <v>33</v>
      </c>
      <c r="F309" s="10" t="s">
        <v>2272</v>
      </c>
      <c r="G309" s="10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28.2" x14ac:dyDescent="0.3">
      <c r="A310" s="9">
        <v>307</v>
      </c>
      <c r="B310" s="9" t="s">
        <v>2275</v>
      </c>
      <c r="C310" s="14" t="s">
        <v>542</v>
      </c>
      <c r="D310" s="9" t="s">
        <v>2276</v>
      </c>
      <c r="E310" s="48" t="s">
        <v>33</v>
      </c>
      <c r="F310" s="10" t="s">
        <v>2277</v>
      </c>
      <c r="G310" s="10" t="s">
        <v>1273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28.2" x14ac:dyDescent="0.3">
      <c r="A311" s="9">
        <v>308</v>
      </c>
      <c r="B311" s="9" t="s">
        <v>2279</v>
      </c>
      <c r="C311" s="14" t="s">
        <v>537</v>
      </c>
      <c r="D311" s="9" t="s">
        <v>2280</v>
      </c>
      <c r="E311" s="48" t="s">
        <v>33</v>
      </c>
      <c r="F311" s="10" t="str">
        <f>HYPERLINK("http://oooeidos.ru/ru/contacts.html","http://oooeidos.ru/ru/contacts.html")</f>
        <v>http://oooeidos.ru/ru/contacts.html</v>
      </c>
      <c r="G311" s="10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</row>
    <row r="312" spans="1:24" ht="55.8" x14ac:dyDescent="0.3">
      <c r="A312" s="9">
        <v>309</v>
      </c>
      <c r="B312" s="9" t="s">
        <v>2281</v>
      </c>
      <c r="C312" s="14" t="s">
        <v>515</v>
      </c>
      <c r="D312" s="9" t="s">
        <v>2282</v>
      </c>
      <c r="E312" s="9" t="s">
        <v>157</v>
      </c>
      <c r="F312" s="10" t="s">
        <v>2283</v>
      </c>
      <c r="G312" s="10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69.599999999999994" x14ac:dyDescent="0.3">
      <c r="A313" s="9">
        <v>310</v>
      </c>
      <c r="B313" s="9" t="s">
        <v>2286</v>
      </c>
      <c r="C313" s="14" t="s">
        <v>515</v>
      </c>
      <c r="D313" s="9" t="s">
        <v>2287</v>
      </c>
      <c r="E313" s="9" t="s">
        <v>157</v>
      </c>
      <c r="F313" s="10" t="s">
        <v>2288</v>
      </c>
      <c r="G313" s="10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28.2" x14ac:dyDescent="0.3">
      <c r="A314" s="9">
        <v>311</v>
      </c>
      <c r="B314" s="9" t="s">
        <v>237</v>
      </c>
      <c r="C314" s="14" t="s">
        <v>537</v>
      </c>
      <c r="D314" s="9" t="s">
        <v>238</v>
      </c>
      <c r="E314" s="9" t="s">
        <v>157</v>
      </c>
      <c r="F314" s="10" t="s">
        <v>2291</v>
      </c>
      <c r="G314" s="10" t="s">
        <v>2293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83.4" x14ac:dyDescent="0.3">
      <c r="A315" s="9">
        <v>312</v>
      </c>
      <c r="B315" s="9" t="s">
        <v>239</v>
      </c>
      <c r="C315" s="14" t="s">
        <v>515</v>
      </c>
      <c r="D315" s="9" t="s">
        <v>240</v>
      </c>
      <c r="E315" s="9" t="s">
        <v>157</v>
      </c>
      <c r="F315" s="10" t="s">
        <v>2294</v>
      </c>
      <c r="G315" s="10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42" x14ac:dyDescent="0.3">
      <c r="A316" s="9">
        <v>313</v>
      </c>
      <c r="B316" s="9" t="s">
        <v>2297</v>
      </c>
      <c r="C316" s="14" t="s">
        <v>515</v>
      </c>
      <c r="D316" s="9" t="s">
        <v>2298</v>
      </c>
      <c r="E316" s="9" t="s">
        <v>157</v>
      </c>
      <c r="F316" s="10" t="s">
        <v>2299</v>
      </c>
      <c r="G316" s="10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55.8" x14ac:dyDescent="0.3">
      <c r="A317" s="9">
        <v>314</v>
      </c>
      <c r="B317" s="9" t="s">
        <v>2301</v>
      </c>
      <c r="C317" s="14" t="s">
        <v>515</v>
      </c>
      <c r="D317" s="9" t="s">
        <v>2302</v>
      </c>
      <c r="E317" s="9" t="s">
        <v>157</v>
      </c>
      <c r="F317" s="10" t="s">
        <v>2303</v>
      </c>
      <c r="G317" s="10" t="s">
        <v>2307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42" x14ac:dyDescent="0.3">
      <c r="A318" s="9">
        <v>315</v>
      </c>
      <c r="B318" s="9" t="s">
        <v>2311</v>
      </c>
      <c r="C318" s="14" t="s">
        <v>537</v>
      </c>
      <c r="D318" s="9" t="s">
        <v>2312</v>
      </c>
      <c r="E318" s="9" t="s">
        <v>2313</v>
      </c>
      <c r="F318" s="10" t="s">
        <v>2314</v>
      </c>
      <c r="G318" s="10" t="s">
        <v>2316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28.2" x14ac:dyDescent="0.3">
      <c r="A319" s="9">
        <v>316</v>
      </c>
      <c r="B319" s="9" t="s">
        <v>2320</v>
      </c>
      <c r="C319" s="14" t="s">
        <v>537</v>
      </c>
      <c r="D319" s="9" t="s">
        <v>2321</v>
      </c>
      <c r="E319" s="9" t="s">
        <v>2313</v>
      </c>
      <c r="F319" s="10" t="s">
        <v>2322</v>
      </c>
      <c r="G319" s="10" t="s">
        <v>2326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42" x14ac:dyDescent="0.3">
      <c r="A320" s="9">
        <v>317</v>
      </c>
      <c r="B320" s="9" t="s">
        <v>2329</v>
      </c>
      <c r="C320" s="14" t="s">
        <v>537</v>
      </c>
      <c r="D320" s="9" t="s">
        <v>2312</v>
      </c>
      <c r="E320" s="9" t="s">
        <v>2313</v>
      </c>
      <c r="F320" s="10" t="s">
        <v>2331</v>
      </c>
      <c r="G320" s="10" t="s">
        <v>2335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55.8" x14ac:dyDescent="0.3">
      <c r="A321" s="9">
        <v>318</v>
      </c>
      <c r="B321" s="9" t="s">
        <v>2339</v>
      </c>
      <c r="C321" s="14" t="s">
        <v>515</v>
      </c>
      <c r="D321" s="9" t="s">
        <v>2340</v>
      </c>
      <c r="E321" s="9" t="s">
        <v>2313</v>
      </c>
      <c r="F321" s="10" t="s">
        <v>2341</v>
      </c>
      <c r="G321" s="10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55.8" x14ac:dyDescent="0.3">
      <c r="A322" s="9">
        <v>319</v>
      </c>
      <c r="B322" s="9" t="s">
        <v>2344</v>
      </c>
      <c r="C322" s="14" t="s">
        <v>537</v>
      </c>
      <c r="D322" s="9" t="s">
        <v>2345</v>
      </c>
      <c r="E322" s="9" t="s">
        <v>2313</v>
      </c>
      <c r="F322" s="10" t="s">
        <v>2346</v>
      </c>
      <c r="G322" s="10" t="s">
        <v>2351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42" x14ac:dyDescent="0.3">
      <c r="A323" s="9">
        <v>320</v>
      </c>
      <c r="B323" s="9" t="s">
        <v>2354</v>
      </c>
      <c r="C323" s="14" t="s">
        <v>537</v>
      </c>
      <c r="D323" s="9" t="s">
        <v>2355</v>
      </c>
      <c r="E323" s="9" t="s">
        <v>2313</v>
      </c>
      <c r="F323" s="10" t="s">
        <v>2356</v>
      </c>
      <c r="G323" s="10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28.2" x14ac:dyDescent="0.3">
      <c r="A324" s="9">
        <v>321</v>
      </c>
      <c r="B324" s="9" t="s">
        <v>2359</v>
      </c>
      <c r="C324" s="14" t="s">
        <v>515</v>
      </c>
      <c r="D324" s="9" t="s">
        <v>2360</v>
      </c>
      <c r="E324" s="9" t="s">
        <v>2313</v>
      </c>
      <c r="F324" s="10" t="s">
        <v>2361</v>
      </c>
      <c r="G324" s="10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42" x14ac:dyDescent="0.3">
      <c r="A325" s="9">
        <v>322</v>
      </c>
      <c r="B325" s="9" t="s">
        <v>2365</v>
      </c>
      <c r="C325" s="14" t="s">
        <v>537</v>
      </c>
      <c r="D325" s="9" t="s">
        <v>2871</v>
      </c>
      <c r="E325" s="9" t="s">
        <v>282</v>
      </c>
      <c r="F325" s="10" t="s">
        <v>2366</v>
      </c>
      <c r="G325" s="10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28.2" x14ac:dyDescent="0.3">
      <c r="A326" s="9">
        <v>323</v>
      </c>
      <c r="B326" s="13" t="s">
        <v>2368</v>
      </c>
      <c r="C326" s="14" t="s">
        <v>537</v>
      </c>
      <c r="D326" s="14" t="s">
        <v>2369</v>
      </c>
      <c r="E326" s="9" t="s">
        <v>282</v>
      </c>
      <c r="F326" s="10" t="s">
        <v>2370</v>
      </c>
      <c r="G326" s="10" t="s">
        <v>2375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55.8" x14ac:dyDescent="0.3">
      <c r="A327" s="9">
        <v>324</v>
      </c>
      <c r="B327" s="9" t="s">
        <v>295</v>
      </c>
      <c r="C327" s="14" t="s">
        <v>538</v>
      </c>
      <c r="D327" s="9" t="s">
        <v>296</v>
      </c>
      <c r="E327" s="9" t="s">
        <v>180</v>
      </c>
      <c r="F327" s="10" t="s">
        <v>2377</v>
      </c>
      <c r="G327" s="10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69.599999999999994" x14ac:dyDescent="0.3">
      <c r="A328" s="9">
        <v>325</v>
      </c>
      <c r="B328" s="9" t="s">
        <v>2381</v>
      </c>
      <c r="C328" s="14" t="s">
        <v>515</v>
      </c>
      <c r="D328" s="9" t="s">
        <v>2382</v>
      </c>
      <c r="E328" s="9" t="s">
        <v>180</v>
      </c>
      <c r="F328" s="10" t="s">
        <v>2384</v>
      </c>
      <c r="G328" s="10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28.2" x14ac:dyDescent="0.3">
      <c r="A329" s="9">
        <v>326</v>
      </c>
      <c r="B329" s="9" t="s">
        <v>2389</v>
      </c>
      <c r="C329" s="14" t="s">
        <v>537</v>
      </c>
      <c r="D329" s="9" t="s">
        <v>2390</v>
      </c>
      <c r="E329" s="9" t="s">
        <v>180</v>
      </c>
      <c r="F329" s="10" t="s">
        <v>2391</v>
      </c>
      <c r="G329" s="10" t="s">
        <v>2392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42" x14ac:dyDescent="0.3">
      <c r="A330" s="9">
        <v>327</v>
      </c>
      <c r="B330" s="9" t="s">
        <v>2394</v>
      </c>
      <c r="C330" s="14" t="s">
        <v>538</v>
      </c>
      <c r="D330" s="9" t="s">
        <v>301</v>
      </c>
      <c r="E330" s="9" t="s">
        <v>302</v>
      </c>
      <c r="F330" s="10" t="s">
        <v>2395</v>
      </c>
      <c r="G330" s="1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28.2" x14ac:dyDescent="0.3">
      <c r="A331" s="9">
        <v>328</v>
      </c>
      <c r="B331" s="9" t="s">
        <v>2399</v>
      </c>
      <c r="C331" s="14" t="s">
        <v>537</v>
      </c>
      <c r="D331" s="9" t="s">
        <v>303</v>
      </c>
      <c r="E331" s="9" t="s">
        <v>302</v>
      </c>
      <c r="F331" s="10" t="s">
        <v>2400</v>
      </c>
      <c r="G331" s="10" t="s">
        <v>2401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28.2" x14ac:dyDescent="0.3">
      <c r="A332" s="9">
        <v>329</v>
      </c>
      <c r="B332" s="9" t="s">
        <v>2405</v>
      </c>
      <c r="C332" s="14" t="s">
        <v>542</v>
      </c>
      <c r="D332" s="9" t="s">
        <v>2406</v>
      </c>
      <c r="E332" s="9" t="s">
        <v>302</v>
      </c>
      <c r="F332" s="10" t="s">
        <v>2407</v>
      </c>
      <c r="G332" s="10" t="s">
        <v>2408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55.8" x14ac:dyDescent="0.3">
      <c r="A333" s="9">
        <v>330</v>
      </c>
      <c r="B333" s="9" t="s">
        <v>2409</v>
      </c>
      <c r="C333" s="14" t="s">
        <v>515</v>
      </c>
      <c r="D333" s="9" t="s">
        <v>2410</v>
      </c>
      <c r="E333" s="9" t="s">
        <v>302</v>
      </c>
      <c r="F333" s="10" t="s">
        <v>2411</v>
      </c>
      <c r="G333" s="1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42" x14ac:dyDescent="0.3">
      <c r="A334" s="9">
        <v>331</v>
      </c>
      <c r="B334" s="9" t="s">
        <v>2414</v>
      </c>
      <c r="C334" s="14" t="s">
        <v>537</v>
      </c>
      <c r="D334" s="9" t="s">
        <v>2415</v>
      </c>
      <c r="E334" s="9" t="s">
        <v>302</v>
      </c>
      <c r="F334" s="10" t="s">
        <v>2417</v>
      </c>
      <c r="G334" s="1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55.8" x14ac:dyDescent="0.3">
      <c r="A335" s="9">
        <v>332</v>
      </c>
      <c r="B335" s="9" t="s">
        <v>306</v>
      </c>
      <c r="C335" s="14" t="s">
        <v>538</v>
      </c>
      <c r="D335" s="9" t="s">
        <v>2418</v>
      </c>
      <c r="E335" s="9" t="s">
        <v>128</v>
      </c>
      <c r="F335" s="10" t="s">
        <v>2419</v>
      </c>
      <c r="G335" s="10" t="s">
        <v>2423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28.2" x14ac:dyDescent="0.3">
      <c r="A336" s="9">
        <v>333</v>
      </c>
      <c r="B336" s="9" t="s">
        <v>2424</v>
      </c>
      <c r="C336" s="14" t="s">
        <v>538</v>
      </c>
      <c r="D336" s="9" t="s">
        <v>2425</v>
      </c>
      <c r="E336" s="9" t="s">
        <v>128</v>
      </c>
      <c r="F336" s="10" t="s">
        <v>2426</v>
      </c>
      <c r="G336" s="10" t="s">
        <v>2430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69.599999999999994" x14ac:dyDescent="0.3">
      <c r="A337" s="9">
        <v>334</v>
      </c>
      <c r="B337" s="9" t="s">
        <v>2431</v>
      </c>
      <c r="C337" s="14" t="s">
        <v>538</v>
      </c>
      <c r="D337" s="9" t="s">
        <v>2433</v>
      </c>
      <c r="E337" s="9" t="s">
        <v>128</v>
      </c>
      <c r="F337" s="10" t="s">
        <v>2434</v>
      </c>
      <c r="G337" s="10" t="s">
        <v>2435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42" x14ac:dyDescent="0.3">
      <c r="A338" s="9">
        <v>335</v>
      </c>
      <c r="B338" s="9" t="s">
        <v>310</v>
      </c>
      <c r="C338" s="14" t="s">
        <v>538</v>
      </c>
      <c r="D338" s="9" t="s">
        <v>2436</v>
      </c>
      <c r="E338" s="9" t="s">
        <v>128</v>
      </c>
      <c r="F338" s="10" t="s">
        <v>2437</v>
      </c>
      <c r="G338" s="1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28.2" x14ac:dyDescent="0.3">
      <c r="A339" s="9">
        <v>336</v>
      </c>
      <c r="B339" s="9" t="s">
        <v>311</v>
      </c>
      <c r="C339" s="14" t="s">
        <v>537</v>
      </c>
      <c r="D339" s="9" t="s">
        <v>2438</v>
      </c>
      <c r="E339" s="9" t="s">
        <v>128</v>
      </c>
      <c r="F339" s="10" t="s">
        <v>2439</v>
      </c>
      <c r="G339" s="1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55.8" x14ac:dyDescent="0.3">
      <c r="A340" s="9">
        <v>337</v>
      </c>
      <c r="B340" s="9" t="s">
        <v>2440</v>
      </c>
      <c r="C340" s="14" t="s">
        <v>537</v>
      </c>
      <c r="D340" s="9" t="s">
        <v>2441</v>
      </c>
      <c r="E340" s="9" t="s">
        <v>128</v>
      </c>
      <c r="F340" s="10" t="s">
        <v>2442</v>
      </c>
      <c r="G340" s="10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42" x14ac:dyDescent="0.3">
      <c r="A341" s="9">
        <v>338</v>
      </c>
      <c r="B341" s="9" t="s">
        <v>312</v>
      </c>
      <c r="C341" s="14" t="s">
        <v>537</v>
      </c>
      <c r="D341" s="9" t="s">
        <v>133</v>
      </c>
      <c r="E341" s="9" t="s">
        <v>128</v>
      </c>
      <c r="F341" s="10" t="s">
        <v>2444</v>
      </c>
      <c r="G341" s="10" t="s">
        <v>2446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42" x14ac:dyDescent="0.3">
      <c r="A342" s="9">
        <v>339</v>
      </c>
      <c r="B342" s="9" t="s">
        <v>2448</v>
      </c>
      <c r="C342" s="14" t="s">
        <v>537</v>
      </c>
      <c r="D342" s="9" t="s">
        <v>2450</v>
      </c>
      <c r="E342" s="9" t="s">
        <v>128</v>
      </c>
      <c r="F342" s="10" t="s">
        <v>2451</v>
      </c>
      <c r="G342" s="1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42" x14ac:dyDescent="0.3">
      <c r="A343" s="9">
        <v>340</v>
      </c>
      <c r="B343" s="9" t="s">
        <v>315</v>
      </c>
      <c r="C343" s="14" t="s">
        <v>537</v>
      </c>
      <c r="D343" s="9" t="s">
        <v>2456</v>
      </c>
      <c r="E343" s="9" t="s">
        <v>128</v>
      </c>
      <c r="F343" s="10" t="s">
        <v>2457</v>
      </c>
      <c r="G343" s="1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28.2" x14ac:dyDescent="0.3">
      <c r="A344" s="9">
        <v>341</v>
      </c>
      <c r="B344" s="9" t="s">
        <v>316</v>
      </c>
      <c r="C344" s="14" t="s">
        <v>537</v>
      </c>
      <c r="D344" s="9" t="s">
        <v>2458</v>
      </c>
      <c r="E344" s="9" t="s">
        <v>128</v>
      </c>
      <c r="F344" s="10" t="s">
        <v>2459</v>
      </c>
      <c r="G344" s="10" t="s">
        <v>2461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28.2" x14ac:dyDescent="0.3">
      <c r="A345" s="9">
        <v>342</v>
      </c>
      <c r="B345" s="9" t="s">
        <v>317</v>
      </c>
      <c r="C345" s="14" t="s">
        <v>537</v>
      </c>
      <c r="D345" s="9" t="s">
        <v>2464</v>
      </c>
      <c r="E345" s="9" t="s">
        <v>128</v>
      </c>
      <c r="F345" s="10" t="s">
        <v>2465</v>
      </c>
      <c r="G345" s="10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55.8" x14ac:dyDescent="0.3">
      <c r="A346" s="9">
        <v>343</v>
      </c>
      <c r="B346" s="9" t="s">
        <v>2466</v>
      </c>
      <c r="C346" s="14" t="s">
        <v>538</v>
      </c>
      <c r="D346" s="9" t="s">
        <v>106</v>
      </c>
      <c r="E346" s="9" t="s">
        <v>128</v>
      </c>
      <c r="F346" s="10" t="s">
        <v>2467</v>
      </c>
      <c r="G346" s="1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28.2" x14ac:dyDescent="0.3">
      <c r="A347" s="9">
        <v>344</v>
      </c>
      <c r="B347" s="9" t="s">
        <v>2469</v>
      </c>
      <c r="C347" s="14" t="s">
        <v>542</v>
      </c>
      <c r="D347" s="9" t="s">
        <v>2470</v>
      </c>
      <c r="E347" s="9" t="s">
        <v>128</v>
      </c>
      <c r="F347" s="10" t="s">
        <v>2471</v>
      </c>
      <c r="G347" s="10" t="s">
        <v>2473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55.8" x14ac:dyDescent="0.3">
      <c r="A348" s="9">
        <v>345</v>
      </c>
      <c r="B348" s="9" t="s">
        <v>2474</v>
      </c>
      <c r="C348" s="14" t="s">
        <v>538</v>
      </c>
      <c r="D348" s="9" t="s">
        <v>132</v>
      </c>
      <c r="E348" s="9" t="s">
        <v>128</v>
      </c>
      <c r="F348" s="10" t="s">
        <v>2477</v>
      </c>
      <c r="G348" s="10" t="s">
        <v>2481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28.2" x14ac:dyDescent="0.3">
      <c r="A349" s="9">
        <v>346</v>
      </c>
      <c r="B349" s="9" t="s">
        <v>2485</v>
      </c>
      <c r="C349" s="14" t="s">
        <v>537</v>
      </c>
      <c r="D349" s="9" t="s">
        <v>143</v>
      </c>
      <c r="E349" s="9" t="s">
        <v>128</v>
      </c>
      <c r="F349" s="10" t="s">
        <v>2486</v>
      </c>
      <c r="G349" s="10" t="s">
        <v>2488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28.2" x14ac:dyDescent="0.3">
      <c r="A350" s="9">
        <v>347</v>
      </c>
      <c r="B350" s="9" t="s">
        <v>318</v>
      </c>
      <c r="C350" s="14" t="s">
        <v>537</v>
      </c>
      <c r="D350" s="9" t="s">
        <v>135</v>
      </c>
      <c r="E350" s="9" t="s">
        <v>128</v>
      </c>
      <c r="F350" s="10" t="s">
        <v>2492</v>
      </c>
      <c r="G350" s="10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42" x14ac:dyDescent="0.3">
      <c r="A351" s="9">
        <v>348</v>
      </c>
      <c r="B351" s="9" t="s">
        <v>550</v>
      </c>
      <c r="C351" s="14" t="s">
        <v>537</v>
      </c>
      <c r="D351" s="9" t="s">
        <v>138</v>
      </c>
      <c r="E351" s="9" t="s">
        <v>128</v>
      </c>
      <c r="F351" s="10" t="s">
        <v>2494</v>
      </c>
      <c r="G351" s="10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55.8" x14ac:dyDescent="0.3">
      <c r="A352" s="9">
        <v>349</v>
      </c>
      <c r="B352" s="9" t="s">
        <v>2495</v>
      </c>
      <c r="C352" s="14" t="s">
        <v>538</v>
      </c>
      <c r="D352" s="9" t="s">
        <v>2496</v>
      </c>
      <c r="E352" s="9" t="s">
        <v>128</v>
      </c>
      <c r="F352" s="10" t="s">
        <v>2497</v>
      </c>
      <c r="G352" s="10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42" x14ac:dyDescent="0.3">
      <c r="A353" s="9">
        <v>350</v>
      </c>
      <c r="B353" s="9" t="s">
        <v>319</v>
      </c>
      <c r="C353" s="14" t="s">
        <v>537</v>
      </c>
      <c r="D353" s="9" t="s">
        <v>140</v>
      </c>
      <c r="E353" s="9" t="s">
        <v>128</v>
      </c>
      <c r="F353" s="10" t="s">
        <v>2498</v>
      </c>
      <c r="G353" s="10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42" x14ac:dyDescent="0.3">
      <c r="A354" s="9">
        <v>351</v>
      </c>
      <c r="B354" s="9" t="s">
        <v>2499</v>
      </c>
      <c r="C354" s="14" t="s">
        <v>538</v>
      </c>
      <c r="D354" s="9" t="s">
        <v>2500</v>
      </c>
      <c r="E354" s="9" t="s">
        <v>128</v>
      </c>
      <c r="F354" s="10" t="s">
        <v>2501</v>
      </c>
      <c r="G354" s="10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28.2" x14ac:dyDescent="0.3">
      <c r="A355" s="9">
        <v>352</v>
      </c>
      <c r="B355" s="9" t="s">
        <v>2502</v>
      </c>
      <c r="C355" s="14" t="s">
        <v>537</v>
      </c>
      <c r="D355" s="9" t="s">
        <v>144</v>
      </c>
      <c r="E355" s="9" t="s">
        <v>128</v>
      </c>
      <c r="F355" s="10" t="s">
        <v>2503</v>
      </c>
      <c r="G355" s="10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42" x14ac:dyDescent="0.3">
      <c r="A356" s="9">
        <v>353</v>
      </c>
      <c r="B356" s="9" t="s">
        <v>321</v>
      </c>
      <c r="C356" s="14" t="s">
        <v>537</v>
      </c>
      <c r="D356" s="9" t="s">
        <v>2504</v>
      </c>
      <c r="E356" s="9" t="s">
        <v>128</v>
      </c>
      <c r="F356" s="10" t="s">
        <v>2505</v>
      </c>
      <c r="G356" s="10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42" x14ac:dyDescent="0.3">
      <c r="A357" s="9">
        <v>354</v>
      </c>
      <c r="B357" s="9" t="s">
        <v>2506</v>
      </c>
      <c r="C357" s="14" t="s">
        <v>537</v>
      </c>
      <c r="D357" s="9" t="s">
        <v>2507</v>
      </c>
      <c r="E357" s="9" t="s">
        <v>128</v>
      </c>
      <c r="F357" s="10" t="s">
        <v>2508</v>
      </c>
      <c r="G357" s="10" t="s">
        <v>2509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42" x14ac:dyDescent="0.3">
      <c r="A358" s="9">
        <v>355</v>
      </c>
      <c r="B358" s="9" t="s">
        <v>322</v>
      </c>
      <c r="C358" s="14" t="s">
        <v>538</v>
      </c>
      <c r="D358" s="9" t="s">
        <v>141</v>
      </c>
      <c r="E358" s="9" t="s">
        <v>128</v>
      </c>
      <c r="F358" s="10" t="s">
        <v>2510</v>
      </c>
      <c r="G358" s="10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28.2" x14ac:dyDescent="0.3">
      <c r="A359" s="9">
        <v>356</v>
      </c>
      <c r="B359" s="9" t="s">
        <v>323</v>
      </c>
      <c r="C359" s="14" t="s">
        <v>537</v>
      </c>
      <c r="D359" s="9" t="s">
        <v>136</v>
      </c>
      <c r="E359" s="9" t="s">
        <v>128</v>
      </c>
      <c r="F359" s="10" t="s">
        <v>2511</v>
      </c>
      <c r="G359" s="10" t="s">
        <v>2512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42" x14ac:dyDescent="0.3">
      <c r="A360" s="9">
        <v>357</v>
      </c>
      <c r="B360" s="9" t="s">
        <v>2513</v>
      </c>
      <c r="C360" s="14" t="s">
        <v>537</v>
      </c>
      <c r="D360" s="9" t="s">
        <v>2514</v>
      </c>
      <c r="E360" s="9" t="s">
        <v>128</v>
      </c>
      <c r="F360" s="10" t="s">
        <v>2515</v>
      </c>
      <c r="G360" s="10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55.8" x14ac:dyDescent="0.3">
      <c r="A361" s="9">
        <v>358</v>
      </c>
      <c r="B361" s="9" t="s">
        <v>2516</v>
      </c>
      <c r="C361" s="14" t="s">
        <v>538</v>
      </c>
      <c r="D361" s="9" t="s">
        <v>2517</v>
      </c>
      <c r="E361" s="9" t="s">
        <v>128</v>
      </c>
      <c r="F361" s="10" t="s">
        <v>2518</v>
      </c>
      <c r="G361" s="10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55.8" x14ac:dyDescent="0.3">
      <c r="A362" s="9">
        <v>359</v>
      </c>
      <c r="B362" s="9" t="s">
        <v>2519</v>
      </c>
      <c r="C362" s="14" t="s">
        <v>564</v>
      </c>
      <c r="D362" s="9" t="s">
        <v>2520</v>
      </c>
      <c r="E362" s="9" t="s">
        <v>128</v>
      </c>
      <c r="F362" s="10" t="s">
        <v>2521</v>
      </c>
      <c r="G362" s="10" t="s">
        <v>2522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28.2" x14ac:dyDescent="0.3">
      <c r="A363" s="9">
        <v>360</v>
      </c>
      <c r="B363" s="9" t="s">
        <v>320</v>
      </c>
      <c r="C363" s="14" t="s">
        <v>515</v>
      </c>
      <c r="D363" s="9" t="s">
        <v>2523</v>
      </c>
      <c r="E363" s="9" t="s">
        <v>128</v>
      </c>
      <c r="F363" s="10" t="s">
        <v>2524</v>
      </c>
      <c r="G363" s="10" t="s">
        <v>2525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55.8" x14ac:dyDescent="0.3">
      <c r="A364" s="9">
        <v>361</v>
      </c>
      <c r="B364" s="25" t="s">
        <v>2526</v>
      </c>
      <c r="C364" s="14" t="s">
        <v>537</v>
      </c>
      <c r="D364" s="9" t="s">
        <v>2527</v>
      </c>
      <c r="E364" s="9" t="s">
        <v>128</v>
      </c>
      <c r="F364" s="10" t="s">
        <v>2528</v>
      </c>
      <c r="G364" s="10" t="s">
        <v>2529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55.8" x14ac:dyDescent="0.3">
      <c r="A365" s="9">
        <v>362</v>
      </c>
      <c r="B365" s="9" t="s">
        <v>2530</v>
      </c>
      <c r="C365" s="14" t="s">
        <v>542</v>
      </c>
      <c r="D365" s="9" t="s">
        <v>2531</v>
      </c>
      <c r="E365" s="9" t="s">
        <v>128</v>
      </c>
      <c r="F365" s="10" t="s">
        <v>2532</v>
      </c>
      <c r="G365" s="10" t="s">
        <v>2533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42" x14ac:dyDescent="0.3">
      <c r="A366" s="9">
        <v>363</v>
      </c>
      <c r="B366" s="36" t="s">
        <v>2534</v>
      </c>
      <c r="C366" s="14" t="s">
        <v>537</v>
      </c>
      <c r="D366" s="9" t="s">
        <v>2535</v>
      </c>
      <c r="E366" s="9" t="s">
        <v>128</v>
      </c>
      <c r="F366" s="10" t="s">
        <v>2536</v>
      </c>
      <c r="G366" s="10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42" x14ac:dyDescent="0.3">
      <c r="A367" s="9">
        <v>364</v>
      </c>
      <c r="B367" s="9" t="s">
        <v>2537</v>
      </c>
      <c r="C367" s="14" t="s">
        <v>537</v>
      </c>
      <c r="D367" s="9" t="s">
        <v>2538</v>
      </c>
      <c r="E367" s="9" t="s">
        <v>128</v>
      </c>
      <c r="F367" s="10" t="s">
        <v>2539</v>
      </c>
      <c r="G367" s="10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97.2" x14ac:dyDescent="0.3">
      <c r="A368" s="9">
        <v>365</v>
      </c>
      <c r="B368" s="36" t="s">
        <v>2540</v>
      </c>
      <c r="C368" s="14" t="s">
        <v>537</v>
      </c>
      <c r="D368" s="9" t="s">
        <v>2541</v>
      </c>
      <c r="E368" s="9" t="s">
        <v>128</v>
      </c>
      <c r="F368" s="10" t="s">
        <v>2542</v>
      </c>
      <c r="G368" s="10" t="s">
        <v>2543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42" x14ac:dyDescent="0.3">
      <c r="A369" s="9">
        <v>366</v>
      </c>
      <c r="B369" s="60" t="s">
        <v>2544</v>
      </c>
      <c r="C369" s="14" t="s">
        <v>537</v>
      </c>
      <c r="D369" s="9" t="s">
        <v>2545</v>
      </c>
      <c r="E369" s="9" t="s">
        <v>128</v>
      </c>
      <c r="F369" s="10" t="s">
        <v>2546</v>
      </c>
      <c r="G369" s="10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28.2" x14ac:dyDescent="0.3">
      <c r="A370" s="9">
        <v>367</v>
      </c>
      <c r="B370" s="13" t="s">
        <v>551</v>
      </c>
      <c r="C370" s="14" t="s">
        <v>537</v>
      </c>
      <c r="D370" s="13" t="s">
        <v>552</v>
      </c>
      <c r="E370" s="9" t="s">
        <v>128</v>
      </c>
      <c r="F370" s="10" t="s">
        <v>2547</v>
      </c>
      <c r="G370" s="10" t="s">
        <v>2548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28.2" x14ac:dyDescent="0.3">
      <c r="A371" s="9">
        <v>368</v>
      </c>
      <c r="B371" s="13" t="s">
        <v>2549</v>
      </c>
      <c r="C371" s="14" t="s">
        <v>542</v>
      </c>
      <c r="D371" s="14" t="s">
        <v>2550</v>
      </c>
      <c r="E371" s="9" t="s">
        <v>128</v>
      </c>
      <c r="F371" s="10" t="s">
        <v>2551</v>
      </c>
      <c r="G371" s="10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28.2" x14ac:dyDescent="0.3">
      <c r="A372" s="9">
        <v>369</v>
      </c>
      <c r="B372" s="13" t="s">
        <v>2552</v>
      </c>
      <c r="C372" s="14" t="s">
        <v>537</v>
      </c>
      <c r="D372" s="14" t="s">
        <v>2553</v>
      </c>
      <c r="E372" s="9" t="s">
        <v>128</v>
      </c>
      <c r="F372" s="10" t="s">
        <v>2554</v>
      </c>
      <c r="G372" s="10" t="s">
        <v>2555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28.2" x14ac:dyDescent="0.3">
      <c r="A373" s="9">
        <v>370</v>
      </c>
      <c r="B373" s="13" t="s">
        <v>2556</v>
      </c>
      <c r="C373" s="14" t="s">
        <v>542</v>
      </c>
      <c r="D373" s="61" t="s">
        <v>2557</v>
      </c>
      <c r="E373" s="9" t="s">
        <v>128</v>
      </c>
      <c r="F373" s="10" t="s">
        <v>2558</v>
      </c>
      <c r="G373" s="10" t="s">
        <v>2559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28.2" x14ac:dyDescent="0.3">
      <c r="A374" s="9">
        <v>371</v>
      </c>
      <c r="B374" s="13" t="s">
        <v>2560</v>
      </c>
      <c r="C374" s="14" t="s">
        <v>537</v>
      </c>
      <c r="D374" s="14" t="s">
        <v>2561</v>
      </c>
      <c r="E374" s="9" t="s">
        <v>128</v>
      </c>
      <c r="F374" s="10" t="s">
        <v>2562</v>
      </c>
      <c r="G374" s="10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42" x14ac:dyDescent="0.3">
      <c r="A375" s="9">
        <v>372</v>
      </c>
      <c r="B375" s="13" t="s">
        <v>2563</v>
      </c>
      <c r="C375" s="14" t="s">
        <v>537</v>
      </c>
      <c r="D375" s="14" t="s">
        <v>2564</v>
      </c>
      <c r="E375" s="9" t="s">
        <v>128</v>
      </c>
      <c r="F375" s="10" t="s">
        <v>2565</v>
      </c>
      <c r="G375" s="10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42" x14ac:dyDescent="0.3">
      <c r="A376" s="9">
        <v>373</v>
      </c>
      <c r="B376" s="42" t="s">
        <v>2566</v>
      </c>
      <c r="C376" s="14" t="s">
        <v>537</v>
      </c>
      <c r="D376" s="43" t="s">
        <v>2567</v>
      </c>
      <c r="E376" s="9" t="s">
        <v>128</v>
      </c>
      <c r="F376" s="10" t="s">
        <v>2568</v>
      </c>
      <c r="G376" s="10" t="s">
        <v>2569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55.8" x14ac:dyDescent="0.3">
      <c r="A377" s="9">
        <v>374</v>
      </c>
      <c r="B377" s="13" t="s">
        <v>2570</v>
      </c>
      <c r="C377" s="14" t="s">
        <v>515</v>
      </c>
      <c r="D377" s="14" t="s">
        <v>2571</v>
      </c>
      <c r="E377" s="9" t="s">
        <v>128</v>
      </c>
      <c r="F377" s="10" t="s">
        <v>2572</v>
      </c>
      <c r="G377" s="10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28.2" x14ac:dyDescent="0.3">
      <c r="A378" s="9">
        <v>375</v>
      </c>
      <c r="B378" s="13" t="s">
        <v>2573</v>
      </c>
      <c r="C378" s="14" t="s">
        <v>537</v>
      </c>
      <c r="D378" s="14" t="s">
        <v>2574</v>
      </c>
      <c r="E378" s="9" t="s">
        <v>128</v>
      </c>
      <c r="F378" s="10" t="s">
        <v>2575</v>
      </c>
      <c r="G378" s="10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42" x14ac:dyDescent="0.3">
      <c r="A379" s="9">
        <v>376</v>
      </c>
      <c r="B379" s="13" t="s">
        <v>2576</v>
      </c>
      <c r="C379" s="14" t="s">
        <v>564</v>
      </c>
      <c r="D379" s="14" t="s">
        <v>2577</v>
      </c>
      <c r="E379" s="9" t="s">
        <v>128</v>
      </c>
      <c r="F379" s="10" t="s">
        <v>2578</v>
      </c>
      <c r="G379" s="10" t="s">
        <v>2579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28.2" x14ac:dyDescent="0.3">
      <c r="A380" s="9">
        <v>377</v>
      </c>
      <c r="B380" s="13" t="s">
        <v>2580</v>
      </c>
      <c r="C380" s="14" t="s">
        <v>537</v>
      </c>
      <c r="D380" s="14" t="s">
        <v>2581</v>
      </c>
      <c r="E380" s="9" t="s">
        <v>128</v>
      </c>
      <c r="F380" s="10" t="s">
        <v>2582</v>
      </c>
      <c r="G380" s="10" t="s">
        <v>2583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55.8" x14ac:dyDescent="0.3">
      <c r="A381" s="9">
        <v>378</v>
      </c>
      <c r="B381" s="13" t="s">
        <v>2584</v>
      </c>
      <c r="C381" s="14" t="s">
        <v>564</v>
      </c>
      <c r="D381" s="14" t="s">
        <v>2585</v>
      </c>
      <c r="E381" s="9" t="s">
        <v>128</v>
      </c>
      <c r="F381" s="10" t="s">
        <v>2586</v>
      </c>
      <c r="G381" s="10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42" x14ac:dyDescent="0.3">
      <c r="A382" s="9">
        <v>379</v>
      </c>
      <c r="B382" s="9" t="s">
        <v>2587</v>
      </c>
      <c r="C382" s="14" t="s">
        <v>515</v>
      </c>
      <c r="D382" s="13" t="s">
        <v>2588</v>
      </c>
      <c r="E382" s="9" t="s">
        <v>128</v>
      </c>
      <c r="F382" s="10" t="s">
        <v>2589</v>
      </c>
      <c r="G382" s="10" t="s">
        <v>2590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42" x14ac:dyDescent="0.3">
      <c r="A383" s="9">
        <v>380</v>
      </c>
      <c r="B383" s="9" t="s">
        <v>2591</v>
      </c>
      <c r="C383" s="14" t="s">
        <v>537</v>
      </c>
      <c r="D383" s="13" t="s">
        <v>2592</v>
      </c>
      <c r="E383" s="9" t="s">
        <v>128</v>
      </c>
      <c r="F383" s="10" t="s">
        <v>2593</v>
      </c>
      <c r="G383" s="10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97.2" x14ac:dyDescent="0.3">
      <c r="A384" s="9">
        <v>381</v>
      </c>
      <c r="B384" s="9" t="s">
        <v>2594</v>
      </c>
      <c r="C384" s="14" t="s">
        <v>515</v>
      </c>
      <c r="D384" s="9" t="s">
        <v>2595</v>
      </c>
      <c r="E384" s="9" t="s">
        <v>128</v>
      </c>
      <c r="F384" s="10" t="s">
        <v>2596</v>
      </c>
      <c r="G384" s="10" t="s">
        <v>2597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69.599999999999994" x14ac:dyDescent="0.3">
      <c r="A385" s="9">
        <v>382</v>
      </c>
      <c r="B385" s="13" t="s">
        <v>2598</v>
      </c>
      <c r="C385" s="14" t="s">
        <v>515</v>
      </c>
      <c r="D385" s="13" t="s">
        <v>2599</v>
      </c>
      <c r="E385" s="9" t="s">
        <v>128</v>
      </c>
      <c r="F385" s="10" t="s">
        <v>2600</v>
      </c>
      <c r="G385" s="10" t="s">
        <v>2601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28.2" x14ac:dyDescent="0.3">
      <c r="A386" s="9">
        <v>383</v>
      </c>
      <c r="B386" s="13" t="s">
        <v>2602</v>
      </c>
      <c r="C386" s="14" t="s">
        <v>537</v>
      </c>
      <c r="D386" s="13" t="s">
        <v>2603</v>
      </c>
      <c r="E386" s="9" t="s">
        <v>128</v>
      </c>
      <c r="F386" s="10" t="s">
        <v>2604</v>
      </c>
      <c r="G386" s="10" t="s">
        <v>2605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42" x14ac:dyDescent="0.3">
      <c r="A387" s="9">
        <v>384</v>
      </c>
      <c r="B387" s="13" t="s">
        <v>2606</v>
      </c>
      <c r="C387" s="14" t="s">
        <v>537</v>
      </c>
      <c r="D387" s="13" t="s">
        <v>2607</v>
      </c>
      <c r="E387" s="9" t="s">
        <v>128</v>
      </c>
      <c r="F387" s="10" t="s">
        <v>2608</v>
      </c>
      <c r="G387" s="10" t="s">
        <v>2609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42" x14ac:dyDescent="0.3">
      <c r="A388" s="9">
        <v>385</v>
      </c>
      <c r="B388" s="9" t="s">
        <v>2610</v>
      </c>
      <c r="C388" s="14" t="s">
        <v>538</v>
      </c>
      <c r="D388" s="9" t="s">
        <v>374</v>
      </c>
      <c r="E388" s="9" t="s">
        <v>211</v>
      </c>
      <c r="F388" s="10" t="s">
        <v>2611</v>
      </c>
      <c r="G388" s="10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69.599999999999994" x14ac:dyDescent="0.3">
      <c r="A389" s="9">
        <v>386</v>
      </c>
      <c r="B389" s="9" t="s">
        <v>2612</v>
      </c>
      <c r="C389" s="14" t="s">
        <v>538</v>
      </c>
      <c r="D389" s="9" t="s">
        <v>433</v>
      </c>
      <c r="E389" s="9" t="s">
        <v>448</v>
      </c>
      <c r="F389" s="10" t="s">
        <v>2613</v>
      </c>
      <c r="G389" s="10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69.599999999999994" x14ac:dyDescent="0.3">
      <c r="A390" s="9">
        <v>387</v>
      </c>
      <c r="B390" s="9" t="s">
        <v>2614</v>
      </c>
      <c r="C390" s="14" t="s">
        <v>515</v>
      </c>
      <c r="D390" s="9" t="s">
        <v>2615</v>
      </c>
      <c r="E390" s="9" t="s">
        <v>448</v>
      </c>
      <c r="F390" s="10" t="s">
        <v>2616</v>
      </c>
      <c r="G390" s="10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42" x14ac:dyDescent="0.3">
      <c r="A391" s="9">
        <v>388</v>
      </c>
      <c r="B391" s="9" t="s">
        <v>450</v>
      </c>
      <c r="C391" s="14" t="s">
        <v>538</v>
      </c>
      <c r="D391" s="9" t="s">
        <v>434</v>
      </c>
      <c r="E391" s="9" t="s">
        <v>448</v>
      </c>
      <c r="F391" s="10" t="s">
        <v>2617</v>
      </c>
      <c r="G391" s="10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42" x14ac:dyDescent="0.3">
      <c r="A392" s="9">
        <v>389</v>
      </c>
      <c r="B392" s="9" t="s">
        <v>2618</v>
      </c>
      <c r="C392" s="14" t="s">
        <v>537</v>
      </c>
      <c r="D392" s="9" t="s">
        <v>2619</v>
      </c>
      <c r="E392" s="9" t="s">
        <v>448</v>
      </c>
      <c r="F392" s="10" t="s">
        <v>2620</v>
      </c>
      <c r="G392" s="10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28.2" x14ac:dyDescent="0.3">
      <c r="A393" s="9">
        <v>390</v>
      </c>
      <c r="B393" s="9" t="s">
        <v>2621</v>
      </c>
      <c r="C393" s="14" t="s">
        <v>537</v>
      </c>
      <c r="D393" s="9" t="s">
        <v>2622</v>
      </c>
      <c r="E393" s="9" t="s">
        <v>448</v>
      </c>
      <c r="F393" s="10" t="s">
        <v>2623</v>
      </c>
      <c r="G393" s="10" t="s">
        <v>2624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42" x14ac:dyDescent="0.3">
      <c r="A394" s="9">
        <v>391</v>
      </c>
      <c r="B394" s="13" t="s">
        <v>2625</v>
      </c>
      <c r="C394" s="14" t="s">
        <v>564</v>
      </c>
      <c r="D394" s="14" t="s">
        <v>2626</v>
      </c>
      <c r="E394" s="9" t="s">
        <v>448</v>
      </c>
      <c r="F394" s="10" t="s">
        <v>2627</v>
      </c>
      <c r="G394" s="10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42" x14ac:dyDescent="0.3">
      <c r="A395" s="9">
        <v>392</v>
      </c>
      <c r="B395" s="9" t="s">
        <v>474</v>
      </c>
      <c r="C395" s="14" t="s">
        <v>515</v>
      </c>
      <c r="D395" s="9" t="s">
        <v>460</v>
      </c>
      <c r="E395" s="9" t="s">
        <v>475</v>
      </c>
      <c r="F395" s="10" t="s">
        <v>2628</v>
      </c>
      <c r="G395" s="10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55.8" x14ac:dyDescent="0.3">
      <c r="A396" s="9">
        <v>393</v>
      </c>
      <c r="B396" s="9" t="s">
        <v>476</v>
      </c>
      <c r="C396" s="14" t="s">
        <v>538</v>
      </c>
      <c r="D396" s="9" t="s">
        <v>461</v>
      </c>
      <c r="E396" s="9" t="s">
        <v>475</v>
      </c>
      <c r="F396" s="10" t="s">
        <v>2629</v>
      </c>
      <c r="G396" s="10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28.2" x14ac:dyDescent="0.3">
      <c r="A397" s="9">
        <v>394</v>
      </c>
      <c r="B397" s="9" t="s">
        <v>477</v>
      </c>
      <c r="C397" s="14" t="s">
        <v>538</v>
      </c>
      <c r="D397" s="9" t="s">
        <v>478</v>
      </c>
      <c r="E397" s="9" t="s">
        <v>205</v>
      </c>
      <c r="F397" s="10" t="s">
        <v>2630</v>
      </c>
      <c r="G397" s="10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28.2" x14ac:dyDescent="0.3">
      <c r="A398" s="9">
        <v>395</v>
      </c>
      <c r="B398" s="9" t="s">
        <v>2631</v>
      </c>
      <c r="C398" s="14" t="s">
        <v>537</v>
      </c>
      <c r="D398" s="9" t="s">
        <v>2632</v>
      </c>
      <c r="E398" s="9" t="s">
        <v>205</v>
      </c>
      <c r="F398" s="10" t="s">
        <v>2633</v>
      </c>
      <c r="G398" s="10" t="s">
        <v>2634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28.2" x14ac:dyDescent="0.3">
      <c r="A399" s="9">
        <v>396</v>
      </c>
      <c r="B399" s="13" t="s">
        <v>2635</v>
      </c>
      <c r="C399" s="14" t="s">
        <v>537</v>
      </c>
      <c r="D399" s="14" t="s">
        <v>2636</v>
      </c>
      <c r="E399" s="9" t="s">
        <v>205</v>
      </c>
      <c r="F399" s="10"/>
      <c r="G399" s="10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28.2" x14ac:dyDescent="0.3">
      <c r="A400" s="9">
        <v>397</v>
      </c>
      <c r="B400" s="9" t="s">
        <v>92</v>
      </c>
      <c r="C400" s="14" t="s">
        <v>537</v>
      </c>
      <c r="D400" s="9" t="s">
        <v>2637</v>
      </c>
      <c r="E400" s="9" t="s">
        <v>200</v>
      </c>
      <c r="F400" s="10" t="s">
        <v>2638</v>
      </c>
      <c r="G400" s="10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69.599999999999994" x14ac:dyDescent="0.3">
      <c r="A401" s="9">
        <v>398</v>
      </c>
      <c r="B401" s="9" t="s">
        <v>2639</v>
      </c>
      <c r="C401" s="14" t="s">
        <v>515</v>
      </c>
      <c r="D401" s="9" t="s">
        <v>297</v>
      </c>
      <c r="E401" s="9" t="s">
        <v>200</v>
      </c>
      <c r="F401" s="10" t="s">
        <v>2640</v>
      </c>
      <c r="G401" s="10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28.2" x14ac:dyDescent="0.3">
      <c r="A402" s="9">
        <v>399</v>
      </c>
      <c r="B402" s="13" t="s">
        <v>2641</v>
      </c>
      <c r="C402" s="14" t="s">
        <v>537</v>
      </c>
      <c r="D402" s="14" t="s">
        <v>2642</v>
      </c>
      <c r="E402" s="9" t="s">
        <v>200</v>
      </c>
      <c r="F402" s="10" t="s">
        <v>2643</v>
      </c>
      <c r="G402" s="10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28.2" x14ac:dyDescent="0.3">
      <c r="A403" s="9">
        <v>400</v>
      </c>
      <c r="B403" s="13" t="s">
        <v>2644</v>
      </c>
      <c r="C403" s="14" t="s">
        <v>537</v>
      </c>
      <c r="D403" s="14" t="s">
        <v>2645</v>
      </c>
      <c r="E403" s="9" t="s">
        <v>200</v>
      </c>
      <c r="F403" s="10" t="s">
        <v>2646</v>
      </c>
      <c r="G403" s="10" t="s">
        <v>658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28.2" x14ac:dyDescent="0.3">
      <c r="A404" s="9">
        <v>401</v>
      </c>
      <c r="B404" s="9" t="s">
        <v>2647</v>
      </c>
      <c r="C404" s="14" t="s">
        <v>537</v>
      </c>
      <c r="D404" s="9" t="s">
        <v>2648</v>
      </c>
      <c r="E404" s="9" t="s">
        <v>489</v>
      </c>
      <c r="F404" s="10" t="s">
        <v>2649</v>
      </c>
      <c r="G404" s="10" t="s">
        <v>2650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28.2" x14ac:dyDescent="0.3">
      <c r="A405" s="9">
        <v>402</v>
      </c>
      <c r="B405" s="9" t="s">
        <v>2651</v>
      </c>
      <c r="C405" s="14" t="s">
        <v>537</v>
      </c>
      <c r="D405" s="9" t="s">
        <v>467</v>
      </c>
      <c r="E405" s="9" t="s">
        <v>489</v>
      </c>
      <c r="F405" s="10" t="s">
        <v>2652</v>
      </c>
      <c r="G405" s="10" t="s">
        <v>2653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55.8" x14ac:dyDescent="0.3">
      <c r="A406" s="9">
        <v>403</v>
      </c>
      <c r="B406" s="9" t="s">
        <v>2654</v>
      </c>
      <c r="C406" s="14" t="s">
        <v>540</v>
      </c>
      <c r="D406" s="9" t="s">
        <v>2655</v>
      </c>
      <c r="E406" s="9" t="s">
        <v>489</v>
      </c>
      <c r="F406" s="10" t="s">
        <v>2656</v>
      </c>
      <c r="G406" s="10" t="s">
        <v>2657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55.8" x14ac:dyDescent="0.3">
      <c r="A407" s="9">
        <v>404</v>
      </c>
      <c r="B407" s="9" t="s">
        <v>490</v>
      </c>
      <c r="C407" s="14" t="s">
        <v>515</v>
      </c>
      <c r="D407" s="9" t="s">
        <v>465</v>
      </c>
      <c r="E407" s="9" t="s">
        <v>489</v>
      </c>
      <c r="F407" s="10" t="s">
        <v>2658</v>
      </c>
      <c r="G407" s="10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28.2" x14ac:dyDescent="0.3">
      <c r="A408" s="9">
        <v>405</v>
      </c>
      <c r="B408" s="9" t="s">
        <v>2659</v>
      </c>
      <c r="C408" s="14" t="s">
        <v>538</v>
      </c>
      <c r="D408" s="9" t="s">
        <v>2660</v>
      </c>
      <c r="E408" s="9" t="s">
        <v>489</v>
      </c>
      <c r="F408" s="10" t="s">
        <v>2661</v>
      </c>
      <c r="G408" s="10" t="s">
        <v>2662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42" x14ac:dyDescent="0.3">
      <c r="A409" s="9">
        <v>406</v>
      </c>
      <c r="B409" s="9" t="s">
        <v>2663</v>
      </c>
      <c r="C409" s="14" t="s">
        <v>564</v>
      </c>
      <c r="D409" s="62" t="s">
        <v>2664</v>
      </c>
      <c r="E409" s="9" t="s">
        <v>489</v>
      </c>
      <c r="F409" s="10" t="s">
        <v>2665</v>
      </c>
      <c r="G409" s="10" t="s">
        <v>2666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55.8" x14ac:dyDescent="0.3">
      <c r="A410" s="9">
        <v>407</v>
      </c>
      <c r="B410" s="9" t="s">
        <v>2667</v>
      </c>
      <c r="C410" s="14" t="s">
        <v>515</v>
      </c>
      <c r="D410" s="9" t="s">
        <v>2668</v>
      </c>
      <c r="E410" s="9" t="s">
        <v>149</v>
      </c>
      <c r="F410" s="10" t="s">
        <v>2669</v>
      </c>
      <c r="G410" s="10" t="s">
        <v>2670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42" x14ac:dyDescent="0.3">
      <c r="A411" s="9">
        <v>408</v>
      </c>
      <c r="B411" s="9" t="s">
        <v>508</v>
      </c>
      <c r="C411" s="14" t="s">
        <v>538</v>
      </c>
      <c r="D411" s="9" t="s">
        <v>262</v>
      </c>
      <c r="E411" s="9" t="s">
        <v>149</v>
      </c>
      <c r="F411" s="10" t="s">
        <v>2671</v>
      </c>
      <c r="G411" s="10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28.2" x14ac:dyDescent="0.3">
      <c r="A412" s="9">
        <v>409</v>
      </c>
      <c r="B412" s="9" t="s">
        <v>509</v>
      </c>
      <c r="C412" s="14" t="s">
        <v>538</v>
      </c>
      <c r="D412" s="9" t="s">
        <v>261</v>
      </c>
      <c r="E412" s="9" t="s">
        <v>149</v>
      </c>
      <c r="F412" s="10" t="s">
        <v>2672</v>
      </c>
      <c r="G412" s="10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28.2" x14ac:dyDescent="0.3">
      <c r="A413" s="9">
        <v>410</v>
      </c>
      <c r="B413" s="9" t="s">
        <v>2673</v>
      </c>
      <c r="C413" s="14" t="s">
        <v>537</v>
      </c>
      <c r="D413" s="9" t="s">
        <v>263</v>
      </c>
      <c r="E413" s="9" t="s">
        <v>149</v>
      </c>
      <c r="F413" s="10" t="s">
        <v>2674</v>
      </c>
      <c r="G413" s="10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69.599999999999994" x14ac:dyDescent="0.3">
      <c r="A414" s="9">
        <v>411</v>
      </c>
      <c r="B414" s="9" t="s">
        <v>510</v>
      </c>
      <c r="C414" s="14" t="s">
        <v>515</v>
      </c>
      <c r="D414" s="9" t="s">
        <v>260</v>
      </c>
      <c r="E414" s="9" t="s">
        <v>149</v>
      </c>
      <c r="F414" s="10" t="s">
        <v>2675</v>
      </c>
      <c r="G414" s="10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x14ac:dyDescent="0.3">
      <c r="A415" s="9">
        <v>412</v>
      </c>
      <c r="B415" s="9" t="s">
        <v>2676</v>
      </c>
      <c r="C415" s="14" t="s">
        <v>542</v>
      </c>
      <c r="D415" s="9" t="s">
        <v>257</v>
      </c>
      <c r="E415" s="9" t="s">
        <v>149</v>
      </c>
      <c r="F415" s="10" t="s">
        <v>2677</v>
      </c>
      <c r="G415" s="10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69.599999999999994" x14ac:dyDescent="0.3">
      <c r="A416" s="9">
        <v>413</v>
      </c>
      <c r="B416" s="9" t="s">
        <v>2678</v>
      </c>
      <c r="C416" s="14" t="s">
        <v>542</v>
      </c>
      <c r="D416" s="9" t="s">
        <v>2679</v>
      </c>
      <c r="E416" s="9" t="s">
        <v>149</v>
      </c>
      <c r="F416" s="10" t="s">
        <v>2680</v>
      </c>
      <c r="G416" s="10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28.2" x14ac:dyDescent="0.3">
      <c r="A417" s="9">
        <v>414</v>
      </c>
      <c r="B417" s="13" t="s">
        <v>2681</v>
      </c>
      <c r="C417" s="14" t="s">
        <v>537</v>
      </c>
      <c r="D417" s="14" t="s">
        <v>2682</v>
      </c>
      <c r="E417" s="9" t="s">
        <v>149</v>
      </c>
      <c r="F417" s="10" t="s">
        <v>2683</v>
      </c>
      <c r="G417" s="10" t="s">
        <v>2684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x14ac:dyDescent="0.3">
      <c r="A418" s="4"/>
      <c r="B418" s="4"/>
      <c r="C418" s="4"/>
      <c r="D418" s="4"/>
      <c r="E418" s="4"/>
      <c r="F418" s="3"/>
      <c r="G418" s="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x14ac:dyDescent="0.3">
      <c r="A419" s="4"/>
      <c r="B419" s="4"/>
      <c r="C419" s="4"/>
      <c r="D419" s="4"/>
      <c r="E419" s="4"/>
      <c r="F419" s="3"/>
      <c r="G419" s="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x14ac:dyDescent="0.3">
      <c r="A420" s="4"/>
      <c r="B420" s="4"/>
      <c r="C420" s="4"/>
      <c r="D420" s="4"/>
      <c r="E420" s="4"/>
      <c r="F420" s="3"/>
      <c r="G420" s="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x14ac:dyDescent="0.3">
      <c r="A421" s="4"/>
      <c r="B421" s="4"/>
      <c r="C421" s="4"/>
      <c r="D421" s="4"/>
      <c r="E421" s="4"/>
      <c r="F421" s="3"/>
      <c r="G421" s="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x14ac:dyDescent="0.3">
      <c r="A422" s="4"/>
      <c r="B422" s="4"/>
      <c r="C422" s="4"/>
      <c r="D422" s="4"/>
      <c r="E422" s="4"/>
      <c r="F422" s="3"/>
      <c r="G422" s="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x14ac:dyDescent="0.3">
      <c r="A423" s="4"/>
      <c r="B423" s="4"/>
      <c r="C423" s="4"/>
      <c r="D423" s="4"/>
      <c r="E423" s="4"/>
      <c r="F423" s="3"/>
      <c r="G423" s="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x14ac:dyDescent="0.3">
      <c r="A424" s="4"/>
      <c r="B424" s="4"/>
      <c r="C424" s="4"/>
      <c r="D424" s="4"/>
      <c r="E424" s="4"/>
      <c r="F424" s="3"/>
      <c r="G424" s="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x14ac:dyDescent="0.3">
      <c r="A425" s="4"/>
      <c r="B425" s="4"/>
      <c r="C425" s="4"/>
      <c r="D425" s="4"/>
      <c r="E425" s="4"/>
      <c r="F425" s="3"/>
      <c r="G425" s="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x14ac:dyDescent="0.3">
      <c r="A426" s="4"/>
      <c r="B426" s="4"/>
      <c r="C426" s="4"/>
      <c r="D426" s="4"/>
      <c r="E426" s="4"/>
      <c r="F426" s="3"/>
      <c r="G426" s="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x14ac:dyDescent="0.3">
      <c r="A427" s="4"/>
      <c r="B427" s="4"/>
      <c r="C427" s="4"/>
      <c r="D427" s="4"/>
      <c r="E427" s="4"/>
      <c r="F427" s="3"/>
      <c r="G427" s="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x14ac:dyDescent="0.3">
      <c r="A428" s="4"/>
      <c r="B428" s="4"/>
      <c r="C428" s="4"/>
      <c r="D428" s="4"/>
      <c r="E428" s="4"/>
      <c r="F428" s="3"/>
      <c r="G428" s="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x14ac:dyDescent="0.3">
      <c r="A429" s="4"/>
      <c r="B429" s="4"/>
      <c r="C429" s="4"/>
      <c r="D429" s="4"/>
      <c r="E429" s="4"/>
      <c r="F429" s="3"/>
      <c r="G429" s="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x14ac:dyDescent="0.3">
      <c r="A430" s="4"/>
      <c r="B430" s="4"/>
      <c r="C430" s="4"/>
      <c r="D430" s="4"/>
      <c r="E430" s="4"/>
      <c r="F430" s="3"/>
      <c r="G430" s="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x14ac:dyDescent="0.3">
      <c r="A431" s="4"/>
      <c r="B431" s="4"/>
      <c r="C431" s="4"/>
      <c r="D431" s="4"/>
      <c r="E431" s="4"/>
      <c r="F431" s="3"/>
      <c r="G431" s="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x14ac:dyDescent="0.3">
      <c r="A432" s="4"/>
      <c r="B432" s="4"/>
      <c r="C432" s="4"/>
      <c r="D432" s="4"/>
      <c r="E432" s="4"/>
      <c r="F432" s="3"/>
      <c r="G432" s="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x14ac:dyDescent="0.3">
      <c r="A433" s="4"/>
      <c r="B433" s="4"/>
      <c r="C433" s="4"/>
      <c r="D433" s="4"/>
      <c r="E433" s="4"/>
      <c r="F433" s="3"/>
      <c r="G433" s="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x14ac:dyDescent="0.3">
      <c r="A434" s="4"/>
      <c r="B434" s="4"/>
      <c r="C434" s="4"/>
      <c r="D434" s="4"/>
      <c r="E434" s="4"/>
      <c r="F434" s="3"/>
      <c r="G434" s="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x14ac:dyDescent="0.3">
      <c r="A435" s="4"/>
      <c r="B435" s="4"/>
      <c r="C435" s="4"/>
      <c r="D435" s="4"/>
      <c r="E435" s="4"/>
      <c r="F435" s="3"/>
      <c r="G435" s="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x14ac:dyDescent="0.3">
      <c r="A436" s="4"/>
      <c r="B436" s="4"/>
      <c r="C436" s="4"/>
      <c r="D436" s="4"/>
      <c r="E436" s="4"/>
      <c r="F436" s="3"/>
      <c r="G436" s="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x14ac:dyDescent="0.3">
      <c r="A437" s="4"/>
      <c r="B437" s="4"/>
      <c r="C437" s="4"/>
      <c r="D437" s="4"/>
      <c r="E437" s="4"/>
      <c r="F437" s="3"/>
      <c r="G437" s="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x14ac:dyDescent="0.3">
      <c r="A438" s="4"/>
      <c r="B438" s="4"/>
      <c r="C438" s="4"/>
      <c r="D438" s="4"/>
      <c r="E438" s="4"/>
      <c r="F438" s="3"/>
      <c r="G438" s="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x14ac:dyDescent="0.3">
      <c r="A439" s="4"/>
      <c r="B439" s="4"/>
      <c r="C439" s="4"/>
      <c r="D439" s="4"/>
      <c r="E439" s="4"/>
      <c r="F439" s="3"/>
      <c r="G439" s="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x14ac:dyDescent="0.3">
      <c r="A440" s="4"/>
      <c r="B440" s="4"/>
      <c r="C440" s="4"/>
      <c r="D440" s="4"/>
      <c r="E440" s="4"/>
      <c r="F440" s="3"/>
      <c r="G440" s="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x14ac:dyDescent="0.3">
      <c r="A441" s="4"/>
      <c r="B441" s="4"/>
      <c r="C441" s="4"/>
      <c r="D441" s="4"/>
      <c r="E441" s="4"/>
      <c r="F441" s="3"/>
      <c r="G441" s="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x14ac:dyDescent="0.3">
      <c r="A442" s="4"/>
      <c r="B442" s="4"/>
      <c r="C442" s="4"/>
      <c r="D442" s="4"/>
      <c r="E442" s="4"/>
      <c r="F442" s="3"/>
      <c r="G442" s="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x14ac:dyDescent="0.3">
      <c r="A443" s="4"/>
      <c r="B443" s="4"/>
      <c r="C443" s="4"/>
      <c r="D443" s="4"/>
      <c r="E443" s="4"/>
      <c r="F443" s="3"/>
      <c r="G443" s="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x14ac:dyDescent="0.3">
      <c r="A444" s="4"/>
      <c r="B444" s="4"/>
      <c r="C444" s="4"/>
      <c r="D444" s="4"/>
      <c r="E444" s="4"/>
      <c r="F444" s="3"/>
      <c r="G444" s="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x14ac:dyDescent="0.3">
      <c r="A445" s="4"/>
      <c r="B445" s="4"/>
      <c r="C445" s="4"/>
      <c r="D445" s="4"/>
      <c r="E445" s="4"/>
      <c r="F445" s="3"/>
      <c r="G445" s="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x14ac:dyDescent="0.3">
      <c r="A446" s="4"/>
      <c r="B446" s="4"/>
      <c r="C446" s="4"/>
      <c r="D446" s="4"/>
      <c r="E446" s="4"/>
      <c r="F446" s="3"/>
      <c r="G446" s="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x14ac:dyDescent="0.3">
      <c r="A447" s="4"/>
      <c r="B447" s="4"/>
      <c r="C447" s="4"/>
      <c r="D447" s="4"/>
      <c r="E447" s="4"/>
      <c r="F447" s="3"/>
      <c r="G447" s="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x14ac:dyDescent="0.3">
      <c r="A448" s="4"/>
      <c r="B448" s="4"/>
      <c r="C448" s="4"/>
      <c r="D448" s="4"/>
      <c r="E448" s="4"/>
      <c r="F448" s="3"/>
      <c r="G448" s="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x14ac:dyDescent="0.3">
      <c r="A449" s="4"/>
      <c r="B449" s="4"/>
      <c r="C449" s="4"/>
      <c r="D449" s="4"/>
      <c r="E449" s="4"/>
      <c r="F449" s="3"/>
      <c r="G449" s="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x14ac:dyDescent="0.3">
      <c r="A450" s="4"/>
      <c r="B450" s="4"/>
      <c r="C450" s="4"/>
      <c r="D450" s="4"/>
      <c r="E450" s="4"/>
      <c r="F450" s="3"/>
      <c r="G450" s="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x14ac:dyDescent="0.3">
      <c r="A451" s="4"/>
      <c r="B451" s="4"/>
      <c r="C451" s="4"/>
      <c r="D451" s="4"/>
      <c r="E451" s="4"/>
      <c r="F451" s="3"/>
      <c r="G451" s="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x14ac:dyDescent="0.3">
      <c r="A452" s="4"/>
      <c r="B452" s="4"/>
      <c r="C452" s="4"/>
      <c r="D452" s="4"/>
      <c r="E452" s="4"/>
      <c r="F452" s="3"/>
      <c r="G452" s="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x14ac:dyDescent="0.3">
      <c r="A453" s="4"/>
      <c r="B453" s="4"/>
      <c r="C453" s="4"/>
      <c r="D453" s="4"/>
      <c r="E453" s="4"/>
      <c r="F453" s="3"/>
      <c r="G453" s="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x14ac:dyDescent="0.3">
      <c r="A454" s="4"/>
      <c r="B454" s="4"/>
      <c r="C454" s="4"/>
      <c r="D454" s="4"/>
      <c r="E454" s="4"/>
      <c r="F454" s="3"/>
      <c r="G454" s="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x14ac:dyDescent="0.3">
      <c r="A455" s="4"/>
      <c r="B455" s="4"/>
      <c r="C455" s="4"/>
      <c r="D455" s="4"/>
      <c r="E455" s="4"/>
      <c r="F455" s="3"/>
      <c r="G455" s="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x14ac:dyDescent="0.3">
      <c r="A456" s="4"/>
      <c r="B456" s="4"/>
      <c r="C456" s="4"/>
      <c r="D456" s="4"/>
      <c r="E456" s="4"/>
      <c r="F456" s="3"/>
      <c r="G456" s="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x14ac:dyDescent="0.3">
      <c r="A457" s="4"/>
      <c r="B457" s="4"/>
      <c r="C457" s="4"/>
      <c r="D457" s="4"/>
      <c r="E457" s="4"/>
      <c r="F457" s="3"/>
      <c r="G457" s="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x14ac:dyDescent="0.3">
      <c r="A458" s="4"/>
      <c r="B458" s="4"/>
      <c r="C458" s="4"/>
      <c r="D458" s="4"/>
      <c r="E458" s="4"/>
      <c r="F458" s="3"/>
      <c r="G458" s="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x14ac:dyDescent="0.3">
      <c r="A459" s="4"/>
      <c r="B459" s="4"/>
      <c r="C459" s="4"/>
      <c r="D459" s="4"/>
      <c r="E459" s="4"/>
      <c r="F459" s="3"/>
      <c r="G459" s="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x14ac:dyDescent="0.3">
      <c r="A460" s="4"/>
      <c r="B460" s="4"/>
      <c r="C460" s="4"/>
      <c r="D460" s="4"/>
      <c r="E460" s="4"/>
      <c r="F460" s="3"/>
      <c r="G460" s="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x14ac:dyDescent="0.3">
      <c r="A461" s="4"/>
      <c r="B461" s="4"/>
      <c r="C461" s="4"/>
      <c r="D461" s="4"/>
      <c r="E461" s="4"/>
      <c r="F461" s="3"/>
      <c r="G461" s="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x14ac:dyDescent="0.3">
      <c r="A462" s="4"/>
      <c r="B462" s="4"/>
      <c r="C462" s="4"/>
      <c r="D462" s="4"/>
      <c r="E462" s="4"/>
      <c r="F462" s="3"/>
      <c r="G462" s="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x14ac:dyDescent="0.3">
      <c r="A463" s="4"/>
      <c r="B463" s="4"/>
      <c r="C463" s="4"/>
      <c r="D463" s="4"/>
      <c r="E463" s="4"/>
      <c r="F463" s="3"/>
      <c r="G463" s="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x14ac:dyDescent="0.3">
      <c r="A464" s="4"/>
      <c r="B464" s="4"/>
      <c r="C464" s="4"/>
      <c r="D464" s="4"/>
      <c r="E464" s="4"/>
      <c r="F464" s="3"/>
      <c r="G464" s="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x14ac:dyDescent="0.3">
      <c r="A465" s="4"/>
      <c r="B465" s="4"/>
      <c r="C465" s="4"/>
      <c r="D465" s="4"/>
      <c r="E465" s="4"/>
      <c r="F465" s="3"/>
      <c r="G465" s="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x14ac:dyDescent="0.3">
      <c r="A466" s="4"/>
      <c r="B466" s="4"/>
      <c r="C466" s="4"/>
      <c r="D466" s="4"/>
      <c r="E466" s="4"/>
      <c r="F466" s="3"/>
      <c r="G466" s="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x14ac:dyDescent="0.3">
      <c r="A467" s="4"/>
      <c r="B467" s="4"/>
      <c r="C467" s="4"/>
      <c r="D467" s="4"/>
      <c r="E467" s="4"/>
      <c r="F467" s="3"/>
      <c r="G467" s="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x14ac:dyDescent="0.3">
      <c r="A468" s="4"/>
      <c r="B468" s="4"/>
      <c r="C468" s="4"/>
      <c r="D468" s="4"/>
      <c r="E468" s="4"/>
      <c r="F468" s="3"/>
      <c r="G468" s="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x14ac:dyDescent="0.3">
      <c r="A469" s="4"/>
      <c r="B469" s="4"/>
      <c r="C469" s="4"/>
      <c r="D469" s="4"/>
      <c r="E469" s="4"/>
      <c r="F469" s="3"/>
      <c r="G469" s="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x14ac:dyDescent="0.3">
      <c r="A470" s="4"/>
      <c r="B470" s="4"/>
      <c r="C470" s="4"/>
      <c r="D470" s="4"/>
      <c r="E470" s="4"/>
      <c r="F470" s="3"/>
      <c r="G470" s="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x14ac:dyDescent="0.3">
      <c r="A471" s="4"/>
      <c r="B471" s="4"/>
      <c r="C471" s="4"/>
      <c r="D471" s="4"/>
      <c r="E471" s="4"/>
      <c r="F471" s="3"/>
      <c r="G471" s="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x14ac:dyDescent="0.3">
      <c r="A472" s="4"/>
      <c r="B472" s="4"/>
      <c r="C472" s="4"/>
      <c r="D472" s="4"/>
      <c r="E472" s="4"/>
      <c r="F472" s="3"/>
      <c r="G472" s="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x14ac:dyDescent="0.3">
      <c r="A473" s="4"/>
      <c r="B473" s="4"/>
      <c r="C473" s="4"/>
      <c r="D473" s="4"/>
      <c r="E473" s="4"/>
      <c r="F473" s="3"/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x14ac:dyDescent="0.3">
      <c r="A474" s="4"/>
      <c r="B474" s="4"/>
      <c r="C474" s="4"/>
      <c r="D474" s="4"/>
      <c r="E474" s="4"/>
      <c r="F474" s="3"/>
      <c r="G474" s="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x14ac:dyDescent="0.3">
      <c r="A475" s="4"/>
      <c r="B475" s="4"/>
      <c r="C475" s="4"/>
      <c r="D475" s="4"/>
      <c r="E475" s="4"/>
      <c r="F475" s="3"/>
      <c r="G475" s="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x14ac:dyDescent="0.3">
      <c r="A476" s="4"/>
      <c r="B476" s="4"/>
      <c r="C476" s="4"/>
      <c r="D476" s="4"/>
      <c r="E476" s="4"/>
      <c r="F476" s="3"/>
      <c r="G476" s="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x14ac:dyDescent="0.3">
      <c r="A477" s="4"/>
      <c r="B477" s="4"/>
      <c r="C477" s="4"/>
      <c r="D477" s="4"/>
      <c r="E477" s="4"/>
      <c r="F477" s="3"/>
      <c r="G477" s="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x14ac:dyDescent="0.3">
      <c r="A478" s="4"/>
      <c r="B478" s="4"/>
      <c r="C478" s="4"/>
      <c r="D478" s="4"/>
      <c r="E478" s="4"/>
      <c r="F478" s="3"/>
      <c r="G478" s="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x14ac:dyDescent="0.3">
      <c r="A479" s="4"/>
      <c r="B479" s="4"/>
      <c r="C479" s="4"/>
      <c r="D479" s="4"/>
      <c r="E479" s="4"/>
      <c r="F479" s="3"/>
      <c r="G479" s="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x14ac:dyDescent="0.3">
      <c r="A480" s="4"/>
      <c r="B480" s="4"/>
      <c r="C480" s="4"/>
      <c r="D480" s="4"/>
      <c r="E480" s="4"/>
      <c r="F480" s="3"/>
      <c r="G480" s="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x14ac:dyDescent="0.3">
      <c r="A481" s="4"/>
      <c r="B481" s="4"/>
      <c r="C481" s="4"/>
      <c r="D481" s="4"/>
      <c r="E481" s="4"/>
      <c r="F481" s="3"/>
      <c r="G481" s="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x14ac:dyDescent="0.3">
      <c r="A482" s="4"/>
      <c r="B482" s="4"/>
      <c r="C482" s="4"/>
      <c r="D482" s="4"/>
      <c r="E482" s="4"/>
      <c r="F482" s="3"/>
      <c r="G482" s="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x14ac:dyDescent="0.3">
      <c r="A483" s="4"/>
      <c r="B483" s="4"/>
      <c r="C483" s="4"/>
      <c r="D483" s="4"/>
      <c r="E483" s="4"/>
      <c r="F483" s="3"/>
      <c r="G483" s="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x14ac:dyDescent="0.3">
      <c r="A484" s="4"/>
      <c r="B484" s="4"/>
      <c r="C484" s="4"/>
      <c r="D484" s="4"/>
      <c r="E484" s="4"/>
      <c r="F484" s="3"/>
      <c r="G484" s="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x14ac:dyDescent="0.3">
      <c r="A485" s="4"/>
      <c r="B485" s="4"/>
      <c r="C485" s="4"/>
      <c r="D485" s="4"/>
      <c r="E485" s="4"/>
      <c r="F485" s="3"/>
      <c r="G485" s="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x14ac:dyDescent="0.3">
      <c r="A486" s="4"/>
      <c r="B486" s="4"/>
      <c r="C486" s="4"/>
      <c r="D486" s="4"/>
      <c r="E486" s="4"/>
      <c r="F486" s="3"/>
      <c r="G486" s="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x14ac:dyDescent="0.3">
      <c r="A487" s="4"/>
      <c r="B487" s="4"/>
      <c r="C487" s="4"/>
      <c r="D487" s="4"/>
      <c r="E487" s="4"/>
      <c r="F487" s="3"/>
      <c r="G487" s="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x14ac:dyDescent="0.3">
      <c r="A488" s="4"/>
      <c r="B488" s="4"/>
      <c r="C488" s="4"/>
      <c r="D488" s="4"/>
      <c r="E488" s="4"/>
      <c r="F488" s="3"/>
      <c r="G488" s="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x14ac:dyDescent="0.3">
      <c r="A489" s="4"/>
      <c r="B489" s="4"/>
      <c r="C489" s="4"/>
      <c r="D489" s="4"/>
      <c r="E489" s="4"/>
      <c r="F489" s="3"/>
      <c r="G489" s="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x14ac:dyDescent="0.3">
      <c r="A490" s="4"/>
      <c r="B490" s="4"/>
      <c r="C490" s="4"/>
      <c r="D490" s="4"/>
      <c r="E490" s="4"/>
      <c r="F490" s="3"/>
      <c r="G490" s="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x14ac:dyDescent="0.3">
      <c r="A491" s="4"/>
      <c r="B491" s="4"/>
      <c r="C491" s="4"/>
      <c r="D491" s="4"/>
      <c r="E491" s="4"/>
      <c r="F491" s="3"/>
      <c r="G491" s="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x14ac:dyDescent="0.3">
      <c r="A492" s="4"/>
      <c r="B492" s="4"/>
      <c r="C492" s="4"/>
      <c r="D492" s="4"/>
      <c r="E492" s="4"/>
      <c r="F492" s="3"/>
      <c r="G492" s="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x14ac:dyDescent="0.3">
      <c r="A493" s="4"/>
      <c r="B493" s="4"/>
      <c r="C493" s="4"/>
      <c r="D493" s="4"/>
      <c r="E493" s="4"/>
      <c r="F493" s="3"/>
      <c r="G493" s="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x14ac:dyDescent="0.3">
      <c r="A494" s="4"/>
      <c r="B494" s="4"/>
      <c r="C494" s="4"/>
      <c r="D494" s="4"/>
      <c r="E494" s="4"/>
      <c r="F494" s="3"/>
      <c r="G494" s="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x14ac:dyDescent="0.3">
      <c r="A495" s="4"/>
      <c r="B495" s="4"/>
      <c r="C495" s="4"/>
      <c r="D495" s="4"/>
      <c r="E495" s="4"/>
      <c r="F495" s="3"/>
      <c r="G495" s="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x14ac:dyDescent="0.3">
      <c r="A496" s="4"/>
      <c r="B496" s="4"/>
      <c r="C496" s="4"/>
      <c r="D496" s="4"/>
      <c r="E496" s="4"/>
      <c r="F496" s="3"/>
      <c r="G496" s="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x14ac:dyDescent="0.3">
      <c r="A497" s="4"/>
      <c r="B497" s="4"/>
      <c r="C497" s="4"/>
      <c r="D497" s="4"/>
      <c r="E497" s="4"/>
      <c r="F497" s="3"/>
      <c r="G497" s="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x14ac:dyDescent="0.3">
      <c r="A498" s="4"/>
      <c r="B498" s="4"/>
      <c r="C498" s="4"/>
      <c r="D498" s="4"/>
      <c r="E498" s="4"/>
      <c r="F498" s="3"/>
      <c r="G498" s="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x14ac:dyDescent="0.3">
      <c r="A499" s="4"/>
      <c r="B499" s="4"/>
      <c r="C499" s="4"/>
      <c r="D499" s="4"/>
      <c r="E499" s="4"/>
      <c r="F499" s="3"/>
      <c r="G499" s="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x14ac:dyDescent="0.3">
      <c r="A500" s="4"/>
      <c r="B500" s="4"/>
      <c r="C500" s="4"/>
      <c r="D500" s="4"/>
      <c r="E500" s="4"/>
      <c r="F500" s="3"/>
      <c r="G500" s="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x14ac:dyDescent="0.3">
      <c r="A501" s="4"/>
      <c r="B501" s="4"/>
      <c r="C501" s="4"/>
      <c r="D501" s="4"/>
      <c r="E501" s="4"/>
      <c r="F501" s="3"/>
      <c r="G501" s="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x14ac:dyDescent="0.3">
      <c r="A502" s="4"/>
      <c r="B502" s="4"/>
      <c r="C502" s="4"/>
      <c r="D502" s="4"/>
      <c r="E502" s="4"/>
      <c r="F502" s="3"/>
      <c r="G502" s="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x14ac:dyDescent="0.3">
      <c r="A503" s="4"/>
      <c r="B503" s="4"/>
      <c r="C503" s="4"/>
      <c r="D503" s="4"/>
      <c r="E503" s="4"/>
      <c r="F503" s="3"/>
      <c r="G503" s="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x14ac:dyDescent="0.3">
      <c r="A504" s="4"/>
      <c r="B504" s="4"/>
      <c r="C504" s="4"/>
      <c r="D504" s="4"/>
      <c r="E504" s="4"/>
      <c r="F504" s="3"/>
      <c r="G504" s="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x14ac:dyDescent="0.3">
      <c r="A505" s="4"/>
      <c r="B505" s="4"/>
      <c r="C505" s="4"/>
      <c r="D505" s="4"/>
      <c r="E505" s="4"/>
      <c r="F505" s="3"/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x14ac:dyDescent="0.3">
      <c r="A506" s="4"/>
      <c r="B506" s="4"/>
      <c r="C506" s="4"/>
      <c r="D506" s="4"/>
      <c r="E506" s="4"/>
      <c r="F506" s="3"/>
      <c r="G506" s="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x14ac:dyDescent="0.3">
      <c r="A507" s="4"/>
      <c r="B507" s="4"/>
      <c r="C507" s="4"/>
      <c r="D507" s="4"/>
      <c r="E507" s="4"/>
      <c r="F507" s="3"/>
      <c r="G507" s="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x14ac:dyDescent="0.3">
      <c r="A508" s="4"/>
      <c r="B508" s="4"/>
      <c r="C508" s="4"/>
      <c r="D508" s="4"/>
      <c r="E508" s="4"/>
      <c r="F508" s="3"/>
      <c r="G508" s="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x14ac:dyDescent="0.3">
      <c r="A509" s="4"/>
      <c r="B509" s="4"/>
      <c r="C509" s="4"/>
      <c r="D509" s="4"/>
      <c r="E509" s="4"/>
      <c r="F509" s="3"/>
      <c r="G509" s="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x14ac:dyDescent="0.3">
      <c r="A510" s="4"/>
      <c r="B510" s="4"/>
      <c r="C510" s="4"/>
      <c r="D510" s="4"/>
      <c r="E510" s="4"/>
      <c r="F510" s="3"/>
      <c r="G510" s="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x14ac:dyDescent="0.3">
      <c r="A511" s="4"/>
      <c r="B511" s="4"/>
      <c r="C511" s="4"/>
      <c r="D511" s="4"/>
      <c r="E511" s="4"/>
      <c r="F511" s="3"/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x14ac:dyDescent="0.3">
      <c r="A512" s="4"/>
      <c r="B512" s="4"/>
      <c r="C512" s="4"/>
      <c r="D512" s="4"/>
      <c r="E512" s="4"/>
      <c r="F512" s="3"/>
      <c r="G512" s="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x14ac:dyDescent="0.3">
      <c r="A513" s="4"/>
      <c r="B513" s="4"/>
      <c r="C513" s="4"/>
      <c r="D513" s="4"/>
      <c r="E513" s="4"/>
      <c r="F513" s="3"/>
      <c r="G513" s="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x14ac:dyDescent="0.3">
      <c r="A514" s="4"/>
      <c r="B514" s="4"/>
      <c r="C514" s="4"/>
      <c r="D514" s="4"/>
      <c r="E514" s="4"/>
      <c r="F514" s="3"/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x14ac:dyDescent="0.3">
      <c r="A515" s="4"/>
      <c r="B515" s="4"/>
      <c r="C515" s="4"/>
      <c r="D515" s="4"/>
      <c r="E515" s="4"/>
      <c r="F515" s="3"/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x14ac:dyDescent="0.3">
      <c r="A516" s="4"/>
      <c r="B516" s="4"/>
      <c r="C516" s="4"/>
      <c r="D516" s="4"/>
      <c r="E516" s="4"/>
      <c r="F516" s="3"/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x14ac:dyDescent="0.3">
      <c r="A517" s="4"/>
      <c r="B517" s="4"/>
      <c r="C517" s="4"/>
      <c r="D517" s="4"/>
      <c r="E517" s="4"/>
      <c r="F517" s="3"/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x14ac:dyDescent="0.3">
      <c r="A518" s="4"/>
      <c r="B518" s="4"/>
      <c r="C518" s="4"/>
      <c r="D518" s="4"/>
      <c r="E518" s="4"/>
      <c r="F518" s="3"/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x14ac:dyDescent="0.3">
      <c r="A519" s="4"/>
      <c r="B519" s="4"/>
      <c r="C519" s="4"/>
      <c r="D519" s="4"/>
      <c r="E519" s="4"/>
      <c r="F519" s="3"/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x14ac:dyDescent="0.3">
      <c r="A520" s="4"/>
      <c r="B520" s="4"/>
      <c r="C520" s="4"/>
      <c r="D520" s="4"/>
      <c r="E520" s="4"/>
      <c r="F520" s="3"/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x14ac:dyDescent="0.3">
      <c r="A521" s="4"/>
      <c r="B521" s="4"/>
      <c r="C521" s="4"/>
      <c r="D521" s="4"/>
      <c r="E521" s="4"/>
      <c r="F521" s="3"/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x14ac:dyDescent="0.3">
      <c r="A522" s="4"/>
      <c r="B522" s="4"/>
      <c r="C522" s="4"/>
      <c r="D522" s="4"/>
      <c r="E522" s="4"/>
      <c r="F522" s="3"/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x14ac:dyDescent="0.3">
      <c r="A523" s="4"/>
      <c r="B523" s="4"/>
      <c r="C523" s="4"/>
      <c r="D523" s="4"/>
      <c r="E523" s="4"/>
      <c r="F523" s="3"/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x14ac:dyDescent="0.3">
      <c r="A524" s="4"/>
      <c r="B524" s="4"/>
      <c r="C524" s="4"/>
      <c r="D524" s="4"/>
      <c r="E524" s="4"/>
      <c r="F524" s="3"/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x14ac:dyDescent="0.3">
      <c r="A525" s="4"/>
      <c r="B525" s="4"/>
      <c r="C525" s="4"/>
      <c r="D525" s="4"/>
      <c r="E525" s="4"/>
      <c r="F525" s="3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x14ac:dyDescent="0.3">
      <c r="A526" s="4"/>
      <c r="B526" s="4"/>
      <c r="C526" s="4"/>
      <c r="D526" s="4"/>
      <c r="E526" s="4"/>
      <c r="F526" s="3"/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x14ac:dyDescent="0.3">
      <c r="A527" s="4"/>
      <c r="B527" s="4"/>
      <c r="C527" s="4"/>
      <c r="D527" s="4"/>
      <c r="E527" s="4"/>
      <c r="F527" s="3"/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x14ac:dyDescent="0.3">
      <c r="A528" s="4"/>
      <c r="B528" s="4"/>
      <c r="C528" s="4"/>
      <c r="D528" s="4"/>
      <c r="E528" s="4"/>
      <c r="F528" s="3"/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x14ac:dyDescent="0.3">
      <c r="A529" s="4"/>
      <c r="B529" s="4"/>
      <c r="C529" s="4"/>
      <c r="D529" s="4"/>
      <c r="E529" s="4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x14ac:dyDescent="0.3">
      <c r="A530" s="4"/>
      <c r="B530" s="4"/>
      <c r="C530" s="4"/>
      <c r="D530" s="4"/>
      <c r="E530" s="4"/>
      <c r="F530" s="3"/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x14ac:dyDescent="0.3">
      <c r="A531" s="4"/>
      <c r="B531" s="4"/>
      <c r="C531" s="4"/>
      <c r="D531" s="4"/>
      <c r="E531" s="4"/>
      <c r="F531" s="3"/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x14ac:dyDescent="0.3">
      <c r="A532" s="4"/>
      <c r="B532" s="4"/>
      <c r="C532" s="4"/>
      <c r="D532" s="4"/>
      <c r="E532" s="4"/>
      <c r="F532" s="3"/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x14ac:dyDescent="0.3">
      <c r="A533" s="4"/>
      <c r="B533" s="4"/>
      <c r="C533" s="4"/>
      <c r="D533" s="4"/>
      <c r="E533" s="4"/>
      <c r="F533" s="3"/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x14ac:dyDescent="0.3">
      <c r="A534" s="4"/>
      <c r="B534" s="4"/>
      <c r="C534" s="4"/>
      <c r="D534" s="4"/>
      <c r="E534" s="4"/>
      <c r="F534" s="3"/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x14ac:dyDescent="0.3">
      <c r="A535" s="4"/>
      <c r="B535" s="4"/>
      <c r="C535" s="4"/>
      <c r="D535" s="4"/>
      <c r="E535" s="4"/>
      <c r="F535" s="3"/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x14ac:dyDescent="0.3">
      <c r="A536" s="4"/>
      <c r="B536" s="4"/>
      <c r="C536" s="4"/>
      <c r="D536" s="4"/>
      <c r="E536" s="4"/>
      <c r="F536" s="3"/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x14ac:dyDescent="0.3">
      <c r="A537" s="4"/>
      <c r="B537" s="4"/>
      <c r="C537" s="4"/>
      <c r="D537" s="4"/>
      <c r="E537" s="4"/>
      <c r="F537" s="3"/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x14ac:dyDescent="0.3">
      <c r="A538" s="4"/>
      <c r="B538" s="4"/>
      <c r="C538" s="4"/>
      <c r="D538" s="4"/>
      <c r="E538" s="4"/>
      <c r="F538" s="3"/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x14ac:dyDescent="0.3">
      <c r="A539" s="4"/>
      <c r="B539" s="4"/>
      <c r="C539" s="4"/>
      <c r="D539" s="4"/>
      <c r="E539" s="4"/>
      <c r="F539" s="3"/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x14ac:dyDescent="0.3">
      <c r="A540" s="4"/>
      <c r="B540" s="4"/>
      <c r="C540" s="4"/>
      <c r="D540" s="4"/>
      <c r="E540" s="4"/>
      <c r="F540" s="3"/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x14ac:dyDescent="0.3">
      <c r="A541" s="4"/>
      <c r="B541" s="4"/>
      <c r="C541" s="4"/>
      <c r="D541" s="4"/>
      <c r="E541" s="4"/>
      <c r="F541" s="3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x14ac:dyDescent="0.3">
      <c r="A542" s="4"/>
      <c r="B542" s="4"/>
      <c r="C542" s="4"/>
      <c r="D542" s="4"/>
      <c r="E542" s="4"/>
      <c r="F542" s="3"/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x14ac:dyDescent="0.3">
      <c r="A543" s="4"/>
      <c r="B543" s="4"/>
      <c r="C543" s="4"/>
      <c r="D543" s="4"/>
      <c r="E543" s="4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x14ac:dyDescent="0.3">
      <c r="A544" s="4"/>
      <c r="B544" s="4"/>
      <c r="C544" s="4"/>
      <c r="D544" s="4"/>
      <c r="E544" s="4"/>
      <c r="F544" s="3"/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x14ac:dyDescent="0.3">
      <c r="A545" s="4"/>
      <c r="B545" s="4"/>
      <c r="C545" s="4"/>
      <c r="D545" s="4"/>
      <c r="E545" s="4"/>
      <c r="F545" s="3"/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x14ac:dyDescent="0.3">
      <c r="A546" s="4"/>
      <c r="B546" s="4"/>
      <c r="C546" s="4"/>
      <c r="D546" s="4"/>
      <c r="E546" s="4"/>
      <c r="F546" s="3"/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x14ac:dyDescent="0.3">
      <c r="A547" s="4"/>
      <c r="B547" s="4"/>
      <c r="C547" s="4"/>
      <c r="D547" s="4"/>
      <c r="E547" s="4"/>
      <c r="F547" s="3"/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x14ac:dyDescent="0.3">
      <c r="A548" s="4"/>
      <c r="B548" s="4"/>
      <c r="C548" s="4"/>
      <c r="D548" s="4"/>
      <c r="E548" s="4"/>
      <c r="F548" s="3"/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x14ac:dyDescent="0.3">
      <c r="A549" s="4"/>
      <c r="B549" s="4"/>
      <c r="C549" s="4"/>
      <c r="D549" s="4"/>
      <c r="E549" s="4"/>
      <c r="F549" s="3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x14ac:dyDescent="0.3">
      <c r="A550" s="4"/>
      <c r="B550" s="4"/>
      <c r="C550" s="4"/>
      <c r="D550" s="4"/>
      <c r="E550" s="4"/>
      <c r="F550" s="3"/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x14ac:dyDescent="0.3">
      <c r="A551" s="4"/>
      <c r="B551" s="4"/>
      <c r="C551" s="4"/>
      <c r="D551" s="4"/>
      <c r="E551" s="4"/>
      <c r="F551" s="3"/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x14ac:dyDescent="0.3">
      <c r="A552" s="4"/>
      <c r="B552" s="4"/>
      <c r="C552" s="4"/>
      <c r="D552" s="4"/>
      <c r="E552" s="4"/>
      <c r="F552" s="3"/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x14ac:dyDescent="0.3">
      <c r="A553" s="4"/>
      <c r="B553" s="4"/>
      <c r="C553" s="4"/>
      <c r="D553" s="4"/>
      <c r="E553" s="4"/>
      <c r="F553" s="3"/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x14ac:dyDescent="0.3">
      <c r="A554" s="4"/>
      <c r="B554" s="4"/>
      <c r="C554" s="4"/>
      <c r="D554" s="4"/>
      <c r="E554" s="4"/>
      <c r="F554" s="3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x14ac:dyDescent="0.3">
      <c r="A555" s="4"/>
      <c r="B555" s="4"/>
      <c r="C555" s="4"/>
      <c r="D555" s="4"/>
      <c r="E555" s="4"/>
      <c r="F555" s="3"/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x14ac:dyDescent="0.3">
      <c r="A556" s="4"/>
      <c r="B556" s="4"/>
      <c r="C556" s="4"/>
      <c r="D556" s="4"/>
      <c r="E556" s="4"/>
      <c r="F556" s="3"/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x14ac:dyDescent="0.3">
      <c r="A557" s="4"/>
      <c r="B557" s="4"/>
      <c r="C557" s="4"/>
      <c r="D557" s="4"/>
      <c r="E557" s="4"/>
      <c r="F557" s="3"/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x14ac:dyDescent="0.3">
      <c r="A558" s="4"/>
      <c r="B558" s="4"/>
      <c r="C558" s="4"/>
      <c r="D558" s="4"/>
      <c r="E558" s="4"/>
      <c r="F558" s="3"/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x14ac:dyDescent="0.3">
      <c r="A559" s="4"/>
      <c r="B559" s="4"/>
      <c r="C559" s="4"/>
      <c r="D559" s="4"/>
      <c r="E559" s="4"/>
      <c r="F559" s="3"/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x14ac:dyDescent="0.3">
      <c r="A560" s="4"/>
      <c r="B560" s="4"/>
      <c r="C560" s="4"/>
      <c r="D560" s="4"/>
      <c r="E560" s="4"/>
      <c r="F560" s="3"/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x14ac:dyDescent="0.3">
      <c r="A561" s="4"/>
      <c r="B561" s="4"/>
      <c r="C561" s="4"/>
      <c r="D561" s="4"/>
      <c r="E561" s="4"/>
      <c r="F561" s="3"/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x14ac:dyDescent="0.3">
      <c r="A562" s="4"/>
      <c r="B562" s="4"/>
      <c r="C562" s="4"/>
      <c r="D562" s="4"/>
      <c r="E562" s="4"/>
      <c r="F562" s="3"/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x14ac:dyDescent="0.3">
      <c r="A563" s="4"/>
      <c r="B563" s="4"/>
      <c r="C563" s="4"/>
      <c r="D563" s="4"/>
      <c r="E563" s="4"/>
      <c r="F563" s="3"/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x14ac:dyDescent="0.3">
      <c r="A564" s="4"/>
      <c r="B564" s="4"/>
      <c r="C564" s="4"/>
      <c r="D564" s="4"/>
      <c r="E564" s="4"/>
      <c r="F564" s="3"/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x14ac:dyDescent="0.3">
      <c r="A565" s="4"/>
      <c r="B565" s="4"/>
      <c r="C565" s="4"/>
      <c r="D565" s="4"/>
      <c r="E565" s="4"/>
      <c r="F565" s="3"/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x14ac:dyDescent="0.3">
      <c r="A566" s="4"/>
      <c r="B566" s="4"/>
      <c r="C566" s="4"/>
      <c r="D566" s="4"/>
      <c r="E566" s="4"/>
      <c r="F566" s="3"/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x14ac:dyDescent="0.3">
      <c r="A567" s="4"/>
      <c r="B567" s="4"/>
      <c r="C567" s="4"/>
      <c r="D567" s="4"/>
      <c r="E567" s="4"/>
      <c r="F567" s="3"/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x14ac:dyDescent="0.3">
      <c r="A568" s="4"/>
      <c r="B568" s="4"/>
      <c r="C568" s="4"/>
      <c r="D568" s="4"/>
      <c r="E568" s="4"/>
      <c r="F568" s="3"/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x14ac:dyDescent="0.3">
      <c r="A569" s="4"/>
      <c r="B569" s="4"/>
      <c r="C569" s="4"/>
      <c r="D569" s="4"/>
      <c r="E569" s="4"/>
      <c r="F569" s="3"/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x14ac:dyDescent="0.3">
      <c r="A570" s="4"/>
      <c r="B570" s="4"/>
      <c r="C570" s="4"/>
      <c r="D570" s="4"/>
      <c r="E570" s="4"/>
      <c r="F570" s="3"/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x14ac:dyDescent="0.3">
      <c r="A571" s="4"/>
      <c r="B571" s="4"/>
      <c r="C571" s="4"/>
      <c r="D571" s="4"/>
      <c r="E571" s="4"/>
      <c r="F571" s="3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x14ac:dyDescent="0.3">
      <c r="A572" s="4"/>
      <c r="B572" s="4"/>
      <c r="C572" s="4"/>
      <c r="D572" s="4"/>
      <c r="E572" s="4"/>
      <c r="F572" s="3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x14ac:dyDescent="0.3">
      <c r="A573" s="4"/>
      <c r="B573" s="4"/>
      <c r="C573" s="4"/>
      <c r="D573" s="4"/>
      <c r="E573" s="4"/>
      <c r="F573" s="3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x14ac:dyDescent="0.3">
      <c r="A574" s="4"/>
      <c r="B574" s="4"/>
      <c r="C574" s="4"/>
      <c r="D574" s="4"/>
      <c r="E574" s="4"/>
      <c r="F574" s="3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x14ac:dyDescent="0.3">
      <c r="A575" s="4"/>
      <c r="B575" s="4"/>
      <c r="C575" s="4"/>
      <c r="D575" s="4"/>
      <c r="E575" s="4"/>
      <c r="F575" s="3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x14ac:dyDescent="0.3">
      <c r="A576" s="4"/>
      <c r="B576" s="4"/>
      <c r="C576" s="4"/>
      <c r="D576" s="4"/>
      <c r="E576" s="4"/>
      <c r="F576" s="3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x14ac:dyDescent="0.3">
      <c r="A577" s="4"/>
      <c r="B577" s="4"/>
      <c r="C577" s="4"/>
      <c r="D577" s="4"/>
      <c r="E577" s="4"/>
      <c r="F577" s="3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x14ac:dyDescent="0.3">
      <c r="A578" s="4"/>
      <c r="B578" s="4"/>
      <c r="C578" s="4"/>
      <c r="D578" s="4"/>
      <c r="E578" s="4"/>
      <c r="F578" s="3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x14ac:dyDescent="0.3">
      <c r="A579" s="4"/>
      <c r="B579" s="4"/>
      <c r="C579" s="4"/>
      <c r="D579" s="4"/>
      <c r="E579" s="4"/>
      <c r="F579" s="3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x14ac:dyDescent="0.3">
      <c r="A580" s="4"/>
      <c r="B580" s="4"/>
      <c r="C580" s="4"/>
      <c r="D580" s="4"/>
      <c r="E580" s="4"/>
      <c r="F580" s="3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x14ac:dyDescent="0.3">
      <c r="A581" s="4"/>
      <c r="B581" s="4"/>
      <c r="C581" s="4"/>
      <c r="D581" s="4"/>
      <c r="E581" s="4"/>
      <c r="F581" s="3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x14ac:dyDescent="0.3">
      <c r="A582" s="4"/>
      <c r="B582" s="4"/>
      <c r="C582" s="4"/>
      <c r="D582" s="4"/>
      <c r="E582" s="4"/>
      <c r="F582" s="3"/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x14ac:dyDescent="0.3">
      <c r="A583" s="4"/>
      <c r="B583" s="4"/>
      <c r="C583" s="4"/>
      <c r="D583" s="4"/>
      <c r="E583" s="4"/>
      <c r="F583" s="3"/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x14ac:dyDescent="0.3">
      <c r="A584" s="4"/>
      <c r="B584" s="4"/>
      <c r="C584" s="4"/>
      <c r="D584" s="4"/>
      <c r="E584" s="4"/>
      <c r="F584" s="3"/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x14ac:dyDescent="0.3">
      <c r="A585" s="4"/>
      <c r="B585" s="4"/>
      <c r="C585" s="4"/>
      <c r="D585" s="4"/>
      <c r="E585" s="4"/>
      <c r="F585" s="3"/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x14ac:dyDescent="0.3">
      <c r="A586" s="4"/>
      <c r="B586" s="4"/>
      <c r="C586" s="4"/>
      <c r="D586" s="4"/>
      <c r="E586" s="4"/>
      <c r="F586" s="3"/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x14ac:dyDescent="0.3">
      <c r="A587" s="4"/>
      <c r="B587" s="4"/>
      <c r="C587" s="4"/>
      <c r="D587" s="4"/>
      <c r="E587" s="4"/>
      <c r="F587" s="3"/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x14ac:dyDescent="0.3">
      <c r="A588" s="4"/>
      <c r="B588" s="4"/>
      <c r="C588" s="4"/>
      <c r="D588" s="4"/>
      <c r="E588" s="4"/>
      <c r="F588" s="3"/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x14ac:dyDescent="0.3">
      <c r="A589" s="4"/>
      <c r="B589" s="4"/>
      <c r="C589" s="4"/>
      <c r="D589" s="4"/>
      <c r="E589" s="4"/>
      <c r="F589" s="3"/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x14ac:dyDescent="0.3">
      <c r="A590" s="4"/>
      <c r="B590" s="4"/>
      <c r="C590" s="4"/>
      <c r="D590" s="4"/>
      <c r="E590" s="4"/>
      <c r="F590" s="3"/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x14ac:dyDescent="0.3">
      <c r="A591" s="4"/>
      <c r="B591" s="4"/>
      <c r="C591" s="4"/>
      <c r="D591" s="4"/>
      <c r="E591" s="4"/>
      <c r="F591" s="3"/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x14ac:dyDescent="0.3">
      <c r="A592" s="4"/>
      <c r="B592" s="4"/>
      <c r="C592" s="4"/>
      <c r="D592" s="4"/>
      <c r="E592" s="4"/>
      <c r="F592" s="3"/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x14ac:dyDescent="0.3">
      <c r="A593" s="4"/>
      <c r="B593" s="4"/>
      <c r="C593" s="4"/>
      <c r="D593" s="4"/>
      <c r="E593" s="4"/>
      <c r="F593" s="3"/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x14ac:dyDescent="0.3">
      <c r="A594" s="4"/>
      <c r="B594" s="4"/>
      <c r="C594" s="4"/>
      <c r="D594" s="4"/>
      <c r="E594" s="4"/>
      <c r="F594" s="3"/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x14ac:dyDescent="0.3">
      <c r="A595" s="4"/>
      <c r="B595" s="4"/>
      <c r="C595" s="4"/>
      <c r="D595" s="4"/>
      <c r="E595" s="4"/>
      <c r="F595" s="3"/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x14ac:dyDescent="0.3">
      <c r="A596" s="4"/>
      <c r="B596" s="4"/>
      <c r="C596" s="4"/>
      <c r="D596" s="4"/>
      <c r="E596" s="4"/>
      <c r="F596" s="3"/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x14ac:dyDescent="0.3">
      <c r="A597" s="4"/>
      <c r="B597" s="4"/>
      <c r="C597" s="4"/>
      <c r="D597" s="4"/>
      <c r="E597" s="4"/>
      <c r="F597" s="3"/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x14ac:dyDescent="0.3">
      <c r="A598" s="4"/>
      <c r="B598" s="4"/>
      <c r="C598" s="4"/>
      <c r="D598" s="4"/>
      <c r="E598" s="4"/>
      <c r="F598" s="3"/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x14ac:dyDescent="0.3">
      <c r="A599" s="4"/>
      <c r="B599" s="4"/>
      <c r="C599" s="4"/>
      <c r="D599" s="4"/>
      <c r="E599" s="4"/>
      <c r="F599" s="3"/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x14ac:dyDescent="0.3">
      <c r="A600" s="4"/>
      <c r="B600" s="4"/>
      <c r="C600" s="4"/>
      <c r="D600" s="4"/>
      <c r="E600" s="4"/>
      <c r="F600" s="3"/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x14ac:dyDescent="0.3">
      <c r="A601" s="4"/>
      <c r="B601" s="4"/>
      <c r="C601" s="4"/>
      <c r="D601" s="4"/>
      <c r="E601" s="4"/>
      <c r="F601" s="3"/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x14ac:dyDescent="0.3">
      <c r="A602" s="4"/>
      <c r="B602" s="4"/>
      <c r="C602" s="4"/>
      <c r="D602" s="4"/>
      <c r="E602" s="4"/>
      <c r="F602" s="3"/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x14ac:dyDescent="0.3">
      <c r="A603" s="4"/>
      <c r="B603" s="4"/>
      <c r="C603" s="4"/>
      <c r="D603" s="4"/>
      <c r="E603" s="4"/>
      <c r="F603" s="3"/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x14ac:dyDescent="0.3">
      <c r="A604" s="4"/>
      <c r="B604" s="4"/>
      <c r="C604" s="4"/>
      <c r="D604" s="4"/>
      <c r="E604" s="4"/>
      <c r="F604" s="3"/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x14ac:dyDescent="0.3">
      <c r="A605" s="4"/>
      <c r="B605" s="4"/>
      <c r="C605" s="4"/>
      <c r="D605" s="4"/>
      <c r="E605" s="4"/>
      <c r="F605" s="3"/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x14ac:dyDescent="0.3">
      <c r="A606" s="4"/>
      <c r="B606" s="4"/>
      <c r="C606" s="4"/>
      <c r="D606" s="4"/>
      <c r="E606" s="4"/>
      <c r="F606" s="3"/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x14ac:dyDescent="0.3">
      <c r="A607" s="4"/>
      <c r="B607" s="4"/>
      <c r="C607" s="4"/>
      <c r="D607" s="4"/>
      <c r="E607" s="4"/>
      <c r="F607" s="3"/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x14ac:dyDescent="0.3">
      <c r="A608" s="4"/>
      <c r="B608" s="4"/>
      <c r="C608" s="4"/>
      <c r="D608" s="4"/>
      <c r="E608" s="4"/>
      <c r="F608" s="3"/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x14ac:dyDescent="0.3">
      <c r="A609" s="4"/>
      <c r="B609" s="4"/>
      <c r="C609" s="4"/>
      <c r="D609" s="4"/>
      <c r="E609" s="4"/>
      <c r="F609" s="3"/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x14ac:dyDescent="0.3">
      <c r="A610" s="4"/>
      <c r="B610" s="4"/>
      <c r="C610" s="4"/>
      <c r="D610" s="4"/>
      <c r="E610" s="4"/>
      <c r="F610" s="3"/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x14ac:dyDescent="0.3">
      <c r="A611" s="4"/>
      <c r="B611" s="4"/>
      <c r="C611" s="4"/>
      <c r="D611" s="4"/>
      <c r="E611" s="4"/>
      <c r="F611" s="3"/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x14ac:dyDescent="0.3">
      <c r="A612" s="4"/>
      <c r="B612" s="4"/>
      <c r="C612" s="4"/>
      <c r="D612" s="4"/>
      <c r="E612" s="4"/>
      <c r="F612" s="3"/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x14ac:dyDescent="0.3">
      <c r="A613" s="4"/>
      <c r="B613" s="4"/>
      <c r="C613" s="4"/>
      <c r="D613" s="4"/>
      <c r="E613" s="4"/>
      <c r="F613" s="3"/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x14ac:dyDescent="0.3">
      <c r="A614" s="4"/>
      <c r="B614" s="4"/>
      <c r="C614" s="4"/>
      <c r="D614" s="4"/>
      <c r="E614" s="4"/>
      <c r="F614" s="3"/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x14ac:dyDescent="0.3">
      <c r="A615" s="4"/>
      <c r="B615" s="4"/>
      <c r="C615" s="4"/>
      <c r="D615" s="4"/>
      <c r="E615" s="4"/>
      <c r="F615" s="3"/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x14ac:dyDescent="0.3">
      <c r="A616" s="4"/>
      <c r="B616" s="4"/>
      <c r="C616" s="4"/>
      <c r="D616" s="4"/>
      <c r="E616" s="4"/>
      <c r="F616" s="3"/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x14ac:dyDescent="0.3">
      <c r="A617" s="4"/>
      <c r="B617" s="4"/>
      <c r="C617" s="4"/>
      <c r="D617" s="4"/>
      <c r="E617" s="4"/>
      <c r="F617" s="3"/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x14ac:dyDescent="0.3">
      <c r="A618" s="4"/>
      <c r="B618" s="4"/>
      <c r="C618" s="4"/>
      <c r="D618" s="4"/>
      <c r="E618" s="4"/>
      <c r="F618" s="3"/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x14ac:dyDescent="0.3">
      <c r="A619" s="4"/>
      <c r="B619" s="4"/>
      <c r="C619" s="4"/>
      <c r="D619" s="4"/>
      <c r="E619" s="4"/>
      <c r="F619" s="3"/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x14ac:dyDescent="0.3">
      <c r="A620" s="4"/>
      <c r="B620" s="4"/>
      <c r="C620" s="4"/>
      <c r="D620" s="4"/>
      <c r="E620" s="4"/>
      <c r="F620" s="3"/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x14ac:dyDescent="0.3">
      <c r="A621" s="4"/>
      <c r="B621" s="4"/>
      <c r="C621" s="4"/>
      <c r="D621" s="4"/>
      <c r="E621" s="4"/>
      <c r="F621" s="3"/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x14ac:dyDescent="0.3">
      <c r="A622" s="4"/>
      <c r="B622" s="4"/>
      <c r="C622" s="4"/>
      <c r="D622" s="4"/>
      <c r="E622" s="4"/>
      <c r="F622" s="3"/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x14ac:dyDescent="0.3">
      <c r="A623" s="4"/>
      <c r="B623" s="4"/>
      <c r="C623" s="4"/>
      <c r="D623" s="4"/>
      <c r="E623" s="4"/>
      <c r="F623" s="3"/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x14ac:dyDescent="0.3">
      <c r="A624" s="4"/>
      <c r="B624" s="4"/>
      <c r="C624" s="4"/>
      <c r="D624" s="4"/>
      <c r="E624" s="4"/>
      <c r="F624" s="3"/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x14ac:dyDescent="0.3">
      <c r="A625" s="4"/>
      <c r="B625" s="4"/>
      <c r="C625" s="4"/>
      <c r="D625" s="4"/>
      <c r="E625" s="4"/>
      <c r="F625" s="3"/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x14ac:dyDescent="0.3">
      <c r="A626" s="4"/>
      <c r="B626" s="4"/>
      <c r="C626" s="4"/>
      <c r="D626" s="4"/>
      <c r="E626" s="4"/>
      <c r="F626" s="3"/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x14ac:dyDescent="0.3">
      <c r="A627" s="4"/>
      <c r="B627" s="4"/>
      <c r="C627" s="4"/>
      <c r="D627" s="4"/>
      <c r="E627" s="4"/>
      <c r="F627" s="3"/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x14ac:dyDescent="0.3">
      <c r="A628" s="4"/>
      <c r="B628" s="4"/>
      <c r="C628" s="4"/>
      <c r="D628" s="4"/>
      <c r="E628" s="4"/>
      <c r="F628" s="3"/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x14ac:dyDescent="0.3">
      <c r="A629" s="4"/>
      <c r="B629" s="4"/>
      <c r="C629" s="4"/>
      <c r="D629" s="4"/>
      <c r="E629" s="4"/>
      <c r="F629" s="3"/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x14ac:dyDescent="0.3">
      <c r="A630" s="4"/>
      <c r="B630" s="4"/>
      <c r="C630" s="4"/>
      <c r="D630" s="4"/>
      <c r="E630" s="4"/>
      <c r="F630" s="3"/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x14ac:dyDescent="0.3">
      <c r="A631" s="4"/>
      <c r="B631" s="4"/>
      <c r="C631" s="4"/>
      <c r="D631" s="4"/>
      <c r="E631" s="4"/>
      <c r="F631" s="3"/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x14ac:dyDescent="0.3">
      <c r="A632" s="4"/>
      <c r="B632" s="4"/>
      <c r="C632" s="4"/>
      <c r="D632" s="4"/>
      <c r="E632" s="4"/>
      <c r="F632" s="3"/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x14ac:dyDescent="0.3">
      <c r="A633" s="4"/>
      <c r="B633" s="4"/>
      <c r="C633" s="4"/>
      <c r="D633" s="4"/>
      <c r="E633" s="4"/>
      <c r="F633" s="3"/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x14ac:dyDescent="0.3">
      <c r="A634" s="4"/>
      <c r="B634" s="4"/>
      <c r="C634" s="4"/>
      <c r="D634" s="4"/>
      <c r="E634" s="4"/>
      <c r="F634" s="3"/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x14ac:dyDescent="0.3">
      <c r="A635" s="4"/>
      <c r="B635" s="4"/>
      <c r="C635" s="4"/>
      <c r="D635" s="4"/>
      <c r="E635" s="4"/>
      <c r="F635" s="3"/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x14ac:dyDescent="0.3">
      <c r="A636" s="4"/>
      <c r="B636" s="4"/>
      <c r="C636" s="4"/>
      <c r="D636" s="4"/>
      <c r="E636" s="4"/>
      <c r="F636" s="3"/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x14ac:dyDescent="0.3">
      <c r="A637" s="4"/>
      <c r="B637" s="4"/>
      <c r="C637" s="4"/>
      <c r="D637" s="4"/>
      <c r="E637" s="4"/>
      <c r="F637" s="3"/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x14ac:dyDescent="0.3">
      <c r="A638" s="4"/>
      <c r="B638" s="4"/>
      <c r="C638" s="4"/>
      <c r="D638" s="4"/>
      <c r="E638" s="4"/>
      <c r="F638" s="3"/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x14ac:dyDescent="0.3">
      <c r="A639" s="4"/>
      <c r="B639" s="4"/>
      <c r="C639" s="4"/>
      <c r="D639" s="4"/>
      <c r="E639" s="4"/>
      <c r="F639" s="3"/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x14ac:dyDescent="0.3">
      <c r="A640" s="4"/>
      <c r="B640" s="4"/>
      <c r="C640" s="4"/>
      <c r="D640" s="4"/>
      <c r="E640" s="4"/>
      <c r="F640" s="3"/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x14ac:dyDescent="0.3">
      <c r="A641" s="4"/>
      <c r="B641" s="4"/>
      <c r="C641" s="4"/>
      <c r="D641" s="4"/>
      <c r="E641" s="4"/>
      <c r="F641" s="3"/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x14ac:dyDescent="0.3">
      <c r="A642" s="4"/>
      <c r="B642" s="4"/>
      <c r="C642" s="4"/>
      <c r="D642" s="4"/>
      <c r="E642" s="4"/>
      <c r="F642" s="3"/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x14ac:dyDescent="0.3">
      <c r="A643" s="4"/>
      <c r="B643" s="4"/>
      <c r="C643" s="4"/>
      <c r="D643" s="4"/>
      <c r="E643" s="4"/>
      <c r="F643" s="3"/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x14ac:dyDescent="0.3">
      <c r="A644" s="4"/>
      <c r="B644" s="4"/>
      <c r="C644" s="4"/>
      <c r="D644" s="4"/>
      <c r="E644" s="4"/>
      <c r="F644" s="3"/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x14ac:dyDescent="0.3">
      <c r="A645" s="4"/>
      <c r="B645" s="4"/>
      <c r="C645" s="4"/>
      <c r="D645" s="4"/>
      <c r="E645" s="4"/>
      <c r="F645" s="3"/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x14ac:dyDescent="0.3">
      <c r="A646" s="4"/>
      <c r="B646" s="4"/>
      <c r="C646" s="4"/>
      <c r="D646" s="4"/>
      <c r="E646" s="4"/>
      <c r="F646" s="3"/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x14ac:dyDescent="0.3">
      <c r="A647" s="4"/>
      <c r="B647" s="4"/>
      <c r="C647" s="4"/>
      <c r="D647" s="4"/>
      <c r="E647" s="4"/>
      <c r="F647" s="3"/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x14ac:dyDescent="0.3">
      <c r="A648" s="4"/>
      <c r="B648" s="4"/>
      <c r="C648" s="4"/>
      <c r="D648" s="4"/>
      <c r="E648" s="4"/>
      <c r="F648" s="3"/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x14ac:dyDescent="0.3">
      <c r="A649" s="4"/>
      <c r="B649" s="4"/>
      <c r="C649" s="4"/>
      <c r="D649" s="4"/>
      <c r="E649" s="4"/>
      <c r="F649" s="3"/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x14ac:dyDescent="0.3">
      <c r="A650" s="4"/>
      <c r="B650" s="4"/>
      <c r="C650" s="4"/>
      <c r="D650" s="4"/>
      <c r="E650" s="4"/>
      <c r="F650" s="3"/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x14ac:dyDescent="0.3">
      <c r="A651" s="4"/>
      <c r="B651" s="4"/>
      <c r="C651" s="4"/>
      <c r="D651" s="4"/>
      <c r="E651" s="4"/>
      <c r="F651" s="3"/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x14ac:dyDescent="0.3">
      <c r="A652" s="4"/>
      <c r="B652" s="4"/>
      <c r="C652" s="4"/>
      <c r="D652" s="4"/>
      <c r="E652" s="4"/>
      <c r="F652" s="3"/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x14ac:dyDescent="0.3">
      <c r="A653" s="4"/>
      <c r="B653" s="4"/>
      <c r="C653" s="4"/>
      <c r="D653" s="4"/>
      <c r="E653" s="4"/>
      <c r="F653" s="3"/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x14ac:dyDescent="0.3">
      <c r="A654" s="4"/>
      <c r="B654" s="4"/>
      <c r="C654" s="4"/>
      <c r="D654" s="4"/>
      <c r="E654" s="4"/>
      <c r="F654" s="3"/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x14ac:dyDescent="0.3">
      <c r="A655" s="4"/>
      <c r="B655" s="4"/>
      <c r="C655" s="4"/>
      <c r="D655" s="4"/>
      <c r="E655" s="4"/>
      <c r="F655" s="3"/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x14ac:dyDescent="0.3">
      <c r="A656" s="4"/>
      <c r="B656" s="4"/>
      <c r="C656" s="4"/>
      <c r="D656" s="4"/>
      <c r="E656" s="4"/>
      <c r="F656" s="3"/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x14ac:dyDescent="0.3">
      <c r="A657" s="4"/>
      <c r="B657" s="4"/>
      <c r="C657" s="4"/>
      <c r="D657" s="4"/>
      <c r="E657" s="4"/>
      <c r="F657" s="3"/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x14ac:dyDescent="0.3">
      <c r="A658" s="4"/>
      <c r="B658" s="4"/>
      <c r="C658" s="4"/>
      <c r="D658" s="4"/>
      <c r="E658" s="4"/>
      <c r="F658" s="3"/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x14ac:dyDescent="0.3">
      <c r="A659" s="4"/>
      <c r="B659" s="4"/>
      <c r="C659" s="4"/>
      <c r="D659" s="4"/>
      <c r="E659" s="4"/>
      <c r="F659" s="3"/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x14ac:dyDescent="0.3">
      <c r="A660" s="4"/>
      <c r="B660" s="4"/>
      <c r="C660" s="4"/>
      <c r="D660" s="4"/>
      <c r="E660" s="4"/>
      <c r="F660" s="3"/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x14ac:dyDescent="0.3">
      <c r="A661" s="4"/>
      <c r="B661" s="4"/>
      <c r="C661" s="4"/>
      <c r="D661" s="4"/>
      <c r="E661" s="4"/>
      <c r="F661" s="3"/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x14ac:dyDescent="0.3">
      <c r="A662" s="4"/>
      <c r="B662" s="4"/>
      <c r="C662" s="4"/>
      <c r="D662" s="4"/>
      <c r="E662" s="4"/>
      <c r="F662" s="3"/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x14ac:dyDescent="0.3">
      <c r="A663" s="4"/>
      <c r="B663" s="4"/>
      <c r="C663" s="4"/>
      <c r="D663" s="4"/>
      <c r="E663" s="4"/>
      <c r="F663" s="3"/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x14ac:dyDescent="0.3">
      <c r="A664" s="4"/>
      <c r="B664" s="4"/>
      <c r="C664" s="4"/>
      <c r="D664" s="4"/>
      <c r="E664" s="4"/>
      <c r="F664" s="3"/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x14ac:dyDescent="0.3">
      <c r="A665" s="4"/>
      <c r="B665" s="4"/>
      <c r="C665" s="4"/>
      <c r="D665" s="4"/>
      <c r="E665" s="4"/>
      <c r="F665" s="3"/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x14ac:dyDescent="0.3">
      <c r="A666" s="4"/>
      <c r="B666" s="4"/>
      <c r="C666" s="4"/>
      <c r="D666" s="4"/>
      <c r="E666" s="4"/>
      <c r="F666" s="3"/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x14ac:dyDescent="0.3">
      <c r="A667" s="4"/>
      <c r="B667" s="4"/>
      <c r="C667" s="4"/>
      <c r="D667" s="4"/>
      <c r="E667" s="4"/>
      <c r="F667" s="3"/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x14ac:dyDescent="0.3">
      <c r="A668" s="4"/>
      <c r="B668" s="4"/>
      <c r="C668" s="4"/>
      <c r="D668" s="4"/>
      <c r="E668" s="4"/>
      <c r="F668" s="3"/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x14ac:dyDescent="0.3">
      <c r="A669" s="4"/>
      <c r="B669" s="4"/>
      <c r="C669" s="4"/>
      <c r="D669" s="4"/>
      <c r="E669" s="4"/>
      <c r="F669" s="3"/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x14ac:dyDescent="0.3">
      <c r="A670" s="4"/>
      <c r="B670" s="4"/>
      <c r="C670" s="4"/>
      <c r="D670" s="4"/>
      <c r="E670" s="4"/>
      <c r="F670" s="3"/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x14ac:dyDescent="0.3">
      <c r="A671" s="4"/>
      <c r="B671" s="4"/>
      <c r="C671" s="4"/>
      <c r="D671" s="4"/>
      <c r="E671" s="4"/>
      <c r="F671" s="3"/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x14ac:dyDescent="0.3">
      <c r="A672" s="4"/>
      <c r="B672" s="4"/>
      <c r="C672" s="4"/>
      <c r="D672" s="4"/>
      <c r="E672" s="4"/>
      <c r="F672" s="3"/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x14ac:dyDescent="0.3">
      <c r="A673" s="4"/>
      <c r="B673" s="4"/>
      <c r="C673" s="4"/>
      <c r="D673" s="4"/>
      <c r="E673" s="4"/>
      <c r="F673" s="3"/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x14ac:dyDescent="0.3">
      <c r="A674" s="4"/>
      <c r="B674" s="4"/>
      <c r="C674" s="4"/>
      <c r="D674" s="4"/>
      <c r="E674" s="4"/>
      <c r="F674" s="3"/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x14ac:dyDescent="0.3">
      <c r="A675" s="4"/>
      <c r="B675" s="4"/>
      <c r="C675" s="4"/>
      <c r="D675" s="4"/>
      <c r="E675" s="4"/>
      <c r="F675" s="3"/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x14ac:dyDescent="0.3">
      <c r="A676" s="4"/>
      <c r="B676" s="4"/>
      <c r="C676" s="4"/>
      <c r="D676" s="4"/>
      <c r="E676" s="4"/>
      <c r="F676" s="3"/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x14ac:dyDescent="0.3">
      <c r="A677" s="4"/>
      <c r="B677" s="4"/>
      <c r="C677" s="4"/>
      <c r="D677" s="4"/>
      <c r="E677" s="4"/>
      <c r="F677" s="3"/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x14ac:dyDescent="0.3">
      <c r="A678" s="4"/>
      <c r="B678" s="4"/>
      <c r="C678" s="4"/>
      <c r="D678" s="4"/>
      <c r="E678" s="4"/>
      <c r="F678" s="3"/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x14ac:dyDescent="0.3">
      <c r="A679" s="4"/>
      <c r="B679" s="4"/>
      <c r="C679" s="4"/>
      <c r="D679" s="4"/>
      <c r="E679" s="4"/>
      <c r="F679" s="3"/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x14ac:dyDescent="0.3">
      <c r="A680" s="4"/>
      <c r="B680" s="4"/>
      <c r="C680" s="4"/>
      <c r="D680" s="4"/>
      <c r="E680" s="4"/>
      <c r="F680" s="3"/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x14ac:dyDescent="0.3">
      <c r="A681" s="4"/>
      <c r="B681" s="4"/>
      <c r="C681" s="4"/>
      <c r="D681" s="4"/>
      <c r="E681" s="4"/>
      <c r="F681" s="3"/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x14ac:dyDescent="0.3">
      <c r="A682" s="4"/>
      <c r="B682" s="4"/>
      <c r="C682" s="4"/>
      <c r="D682" s="4"/>
      <c r="E682" s="4"/>
      <c r="F682" s="3"/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x14ac:dyDescent="0.3">
      <c r="A683" s="4"/>
      <c r="B683" s="4"/>
      <c r="C683" s="4"/>
      <c r="D683" s="4"/>
      <c r="E683" s="4"/>
      <c r="F683" s="3"/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x14ac:dyDescent="0.3">
      <c r="A684" s="4"/>
      <c r="B684" s="4"/>
      <c r="C684" s="4"/>
      <c r="D684" s="4"/>
      <c r="E684" s="4"/>
      <c r="F684" s="3"/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x14ac:dyDescent="0.3">
      <c r="A685" s="4"/>
      <c r="B685" s="4"/>
      <c r="C685" s="4"/>
      <c r="D685" s="4"/>
      <c r="E685" s="4"/>
      <c r="F685" s="3"/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x14ac:dyDescent="0.3">
      <c r="A686" s="4"/>
      <c r="B686" s="4"/>
      <c r="C686" s="4"/>
      <c r="D686" s="4"/>
      <c r="E686" s="4"/>
      <c r="F686" s="3"/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x14ac:dyDescent="0.3">
      <c r="A687" s="4"/>
      <c r="B687" s="4"/>
      <c r="C687" s="4"/>
      <c r="D687" s="4"/>
      <c r="E687" s="4"/>
      <c r="F687" s="3"/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x14ac:dyDescent="0.3">
      <c r="A688" s="4"/>
      <c r="B688" s="4"/>
      <c r="C688" s="4"/>
      <c r="D688" s="4"/>
      <c r="E688" s="4"/>
      <c r="F688" s="3"/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x14ac:dyDescent="0.3">
      <c r="A689" s="4"/>
      <c r="B689" s="4"/>
      <c r="C689" s="4"/>
      <c r="D689" s="4"/>
      <c r="E689" s="4"/>
      <c r="F689" s="3"/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x14ac:dyDescent="0.3">
      <c r="A690" s="4"/>
      <c r="B690" s="4"/>
      <c r="C690" s="4"/>
      <c r="D690" s="4"/>
      <c r="E690" s="4"/>
      <c r="F690" s="3"/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x14ac:dyDescent="0.3">
      <c r="A691" s="4"/>
      <c r="B691" s="4"/>
      <c r="C691" s="4"/>
      <c r="D691" s="4"/>
      <c r="E691" s="4"/>
      <c r="F691" s="3"/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x14ac:dyDescent="0.3">
      <c r="A692" s="4"/>
      <c r="B692" s="4"/>
      <c r="C692" s="4"/>
      <c r="D692" s="4"/>
      <c r="E692" s="4"/>
      <c r="F692" s="3"/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x14ac:dyDescent="0.3">
      <c r="A693" s="4"/>
      <c r="B693" s="4"/>
      <c r="C693" s="4"/>
      <c r="D693" s="4"/>
      <c r="E693" s="4"/>
      <c r="F693" s="3"/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x14ac:dyDescent="0.3">
      <c r="A694" s="4"/>
      <c r="B694" s="4"/>
      <c r="C694" s="4"/>
      <c r="D694" s="4"/>
      <c r="E694" s="4"/>
      <c r="F694" s="3"/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x14ac:dyDescent="0.3">
      <c r="A695" s="4"/>
      <c r="B695" s="4"/>
      <c r="C695" s="4"/>
      <c r="D695" s="4"/>
      <c r="E695" s="4"/>
      <c r="F695" s="3"/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x14ac:dyDescent="0.3">
      <c r="A696" s="4"/>
      <c r="B696" s="4"/>
      <c r="C696" s="4"/>
      <c r="D696" s="4"/>
      <c r="E696" s="4"/>
      <c r="F696" s="3"/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x14ac:dyDescent="0.3">
      <c r="A697" s="4"/>
      <c r="B697" s="4"/>
      <c r="C697" s="4"/>
      <c r="D697" s="4"/>
      <c r="E697" s="4"/>
      <c r="F697" s="3"/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x14ac:dyDescent="0.3">
      <c r="A698" s="4"/>
      <c r="B698" s="4"/>
      <c r="C698" s="4"/>
      <c r="D698" s="4"/>
      <c r="E698" s="4"/>
      <c r="F698" s="3"/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x14ac:dyDescent="0.3">
      <c r="A699" s="4"/>
      <c r="B699" s="4"/>
      <c r="C699" s="4"/>
      <c r="D699" s="4"/>
      <c r="E699" s="4"/>
      <c r="F699" s="3"/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x14ac:dyDescent="0.3">
      <c r="A700" s="4"/>
      <c r="B700" s="4"/>
      <c r="C700" s="4"/>
      <c r="D700" s="4"/>
      <c r="E700" s="4"/>
      <c r="F700" s="3"/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x14ac:dyDescent="0.3">
      <c r="A701" s="4"/>
      <c r="B701" s="4"/>
      <c r="C701" s="4"/>
      <c r="D701" s="4"/>
      <c r="E701" s="4"/>
      <c r="F701" s="3"/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x14ac:dyDescent="0.3">
      <c r="A702" s="4"/>
      <c r="B702" s="4"/>
      <c r="C702" s="4"/>
      <c r="D702" s="4"/>
      <c r="E702" s="4"/>
      <c r="F702" s="3"/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x14ac:dyDescent="0.3">
      <c r="A703" s="4"/>
      <c r="B703" s="4"/>
      <c r="C703" s="4"/>
      <c r="D703" s="4"/>
      <c r="E703" s="4"/>
      <c r="F703" s="3"/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x14ac:dyDescent="0.3">
      <c r="A704" s="4"/>
      <c r="B704" s="4"/>
      <c r="C704" s="4"/>
      <c r="D704" s="4"/>
      <c r="E704" s="4"/>
      <c r="F704" s="3"/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x14ac:dyDescent="0.3">
      <c r="A705" s="4"/>
      <c r="B705" s="4"/>
      <c r="C705" s="4"/>
      <c r="D705" s="4"/>
      <c r="E705" s="4"/>
      <c r="F705" s="3"/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x14ac:dyDescent="0.3">
      <c r="A706" s="4"/>
      <c r="B706" s="4"/>
      <c r="C706" s="4"/>
      <c r="D706" s="4"/>
      <c r="E706" s="4"/>
      <c r="F706" s="3"/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x14ac:dyDescent="0.3">
      <c r="A707" s="4"/>
      <c r="B707" s="4"/>
      <c r="C707" s="4"/>
      <c r="D707" s="4"/>
      <c r="E707" s="4"/>
      <c r="F707" s="3"/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x14ac:dyDescent="0.3">
      <c r="A708" s="4"/>
      <c r="B708" s="4"/>
      <c r="C708" s="4"/>
      <c r="D708" s="4"/>
      <c r="E708" s="4"/>
      <c r="F708" s="3"/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x14ac:dyDescent="0.3">
      <c r="A709" s="4"/>
      <c r="B709" s="4"/>
      <c r="C709" s="4"/>
      <c r="D709" s="4"/>
      <c r="E709" s="4"/>
      <c r="F709" s="3"/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x14ac:dyDescent="0.3">
      <c r="A710" s="4"/>
      <c r="B710" s="4"/>
      <c r="C710" s="4"/>
      <c r="D710" s="4"/>
      <c r="E710" s="4"/>
      <c r="F710" s="3"/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x14ac:dyDescent="0.3">
      <c r="A711" s="4"/>
      <c r="B711" s="4"/>
      <c r="C711" s="4"/>
      <c r="D711" s="4"/>
      <c r="E711" s="4"/>
      <c r="F711" s="3"/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x14ac:dyDescent="0.3">
      <c r="A712" s="4"/>
      <c r="B712" s="4"/>
      <c r="C712" s="4"/>
      <c r="D712" s="4"/>
      <c r="E712" s="4"/>
      <c r="F712" s="3"/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x14ac:dyDescent="0.3">
      <c r="A713" s="4"/>
      <c r="B713" s="4"/>
      <c r="C713" s="4"/>
      <c r="D713" s="4"/>
      <c r="E713" s="4"/>
      <c r="F713" s="3"/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x14ac:dyDescent="0.3">
      <c r="A714" s="4"/>
      <c r="B714" s="4"/>
      <c r="C714" s="4"/>
      <c r="D714" s="4"/>
      <c r="E714" s="4"/>
      <c r="F714" s="3"/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x14ac:dyDescent="0.3">
      <c r="A715" s="4"/>
      <c r="B715" s="4"/>
      <c r="C715" s="4"/>
      <c r="D715" s="4"/>
      <c r="E715" s="4"/>
      <c r="F715" s="3"/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x14ac:dyDescent="0.3">
      <c r="A716" s="4"/>
      <c r="B716" s="4"/>
      <c r="C716" s="4"/>
      <c r="D716" s="4"/>
      <c r="E716" s="4"/>
      <c r="F716" s="3"/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x14ac:dyDescent="0.3">
      <c r="A717" s="4"/>
      <c r="B717" s="4"/>
      <c r="C717" s="4"/>
      <c r="D717" s="4"/>
      <c r="E717" s="4"/>
      <c r="F717" s="3"/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x14ac:dyDescent="0.3">
      <c r="A718" s="4"/>
      <c r="B718" s="4"/>
      <c r="C718" s="4"/>
      <c r="D718" s="4"/>
      <c r="E718" s="4"/>
      <c r="F718" s="3"/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x14ac:dyDescent="0.3">
      <c r="A719" s="4"/>
      <c r="B719" s="4"/>
      <c r="C719" s="4"/>
      <c r="D719" s="4"/>
      <c r="E719" s="4"/>
      <c r="F719" s="3"/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x14ac:dyDescent="0.3">
      <c r="A720" s="4"/>
      <c r="B720" s="4"/>
      <c r="C720" s="4"/>
      <c r="D720" s="4"/>
      <c r="E720" s="4"/>
      <c r="F720" s="3"/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x14ac:dyDescent="0.3">
      <c r="A721" s="4"/>
      <c r="B721" s="4"/>
      <c r="C721" s="4"/>
      <c r="D721" s="4"/>
      <c r="E721" s="4"/>
      <c r="F721" s="3"/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x14ac:dyDescent="0.3">
      <c r="A722" s="4"/>
      <c r="B722" s="4"/>
      <c r="C722" s="4"/>
      <c r="D722" s="4"/>
      <c r="E722" s="4"/>
      <c r="F722" s="3"/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x14ac:dyDescent="0.3">
      <c r="A723" s="4"/>
      <c r="B723" s="4"/>
      <c r="C723" s="4"/>
      <c r="D723" s="4"/>
      <c r="E723" s="4"/>
      <c r="F723" s="3"/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x14ac:dyDescent="0.3">
      <c r="A724" s="4"/>
      <c r="B724" s="4"/>
      <c r="C724" s="4"/>
      <c r="D724" s="4"/>
      <c r="E724" s="4"/>
      <c r="F724" s="3"/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x14ac:dyDescent="0.3">
      <c r="A725" s="4"/>
      <c r="B725" s="4"/>
      <c r="C725" s="4"/>
      <c r="D725" s="4"/>
      <c r="E725" s="4"/>
      <c r="F725" s="3"/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x14ac:dyDescent="0.3">
      <c r="A726" s="4"/>
      <c r="B726" s="4"/>
      <c r="C726" s="4"/>
      <c r="D726" s="4"/>
      <c r="E726" s="4"/>
      <c r="F726" s="3"/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x14ac:dyDescent="0.3">
      <c r="A727" s="4"/>
      <c r="B727" s="4"/>
      <c r="C727" s="4"/>
      <c r="D727" s="4"/>
      <c r="E727" s="4"/>
      <c r="F727" s="3"/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x14ac:dyDescent="0.3">
      <c r="A728" s="4"/>
      <c r="B728" s="4"/>
      <c r="C728" s="4"/>
      <c r="D728" s="4"/>
      <c r="E728" s="4"/>
      <c r="F728" s="3"/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x14ac:dyDescent="0.3">
      <c r="A729" s="4"/>
      <c r="B729" s="4"/>
      <c r="C729" s="4"/>
      <c r="D729" s="4"/>
      <c r="E729" s="4"/>
      <c r="F729" s="3"/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x14ac:dyDescent="0.3">
      <c r="A730" s="4"/>
      <c r="B730" s="4"/>
      <c r="C730" s="4"/>
      <c r="D730" s="4"/>
      <c r="E730" s="4"/>
      <c r="F730" s="3"/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x14ac:dyDescent="0.3">
      <c r="A731" s="4"/>
      <c r="B731" s="4"/>
      <c r="C731" s="4"/>
      <c r="D731" s="4"/>
      <c r="E731" s="4"/>
      <c r="F731" s="3"/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x14ac:dyDescent="0.3">
      <c r="A732" s="4"/>
      <c r="B732" s="4"/>
      <c r="C732" s="4"/>
      <c r="D732" s="4"/>
      <c r="E732" s="4"/>
      <c r="F732" s="3"/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x14ac:dyDescent="0.3">
      <c r="A733" s="4"/>
      <c r="B733" s="4"/>
      <c r="C733" s="4"/>
      <c r="D733" s="4"/>
      <c r="E733" s="4"/>
      <c r="F733" s="3"/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x14ac:dyDescent="0.3">
      <c r="A734" s="4"/>
      <c r="B734" s="4"/>
      <c r="C734" s="4"/>
      <c r="D734" s="4"/>
      <c r="E734" s="4"/>
      <c r="F734" s="3"/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x14ac:dyDescent="0.3">
      <c r="A735" s="4"/>
      <c r="B735" s="4"/>
      <c r="C735" s="4"/>
      <c r="D735" s="4"/>
      <c r="E735" s="4"/>
      <c r="F735" s="3"/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x14ac:dyDescent="0.3">
      <c r="A736" s="4"/>
      <c r="B736" s="4"/>
      <c r="C736" s="4"/>
      <c r="D736" s="4"/>
      <c r="E736" s="4"/>
      <c r="F736" s="3"/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x14ac:dyDescent="0.3">
      <c r="A737" s="4"/>
      <c r="B737" s="4"/>
      <c r="C737" s="4"/>
      <c r="D737" s="4"/>
      <c r="E737" s="4"/>
      <c r="F737" s="3"/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x14ac:dyDescent="0.3">
      <c r="A738" s="4"/>
      <c r="B738" s="4"/>
      <c r="C738" s="4"/>
      <c r="D738" s="4"/>
      <c r="E738" s="4"/>
      <c r="F738" s="3"/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x14ac:dyDescent="0.3">
      <c r="A739" s="4"/>
      <c r="B739" s="4"/>
      <c r="C739" s="4"/>
      <c r="D739" s="4"/>
      <c r="E739" s="4"/>
      <c r="F739" s="3"/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x14ac:dyDescent="0.3">
      <c r="A740" s="4"/>
      <c r="B740" s="4"/>
      <c r="C740" s="4"/>
      <c r="D740" s="4"/>
      <c r="E740" s="4"/>
      <c r="F740" s="3"/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x14ac:dyDescent="0.3">
      <c r="A741" s="4"/>
      <c r="B741" s="4"/>
      <c r="C741" s="4"/>
      <c r="D741" s="4"/>
      <c r="E741" s="4"/>
      <c r="F741" s="3"/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x14ac:dyDescent="0.3">
      <c r="A742" s="4"/>
      <c r="B742" s="4"/>
      <c r="C742" s="4"/>
      <c r="D742" s="4"/>
      <c r="E742" s="4"/>
      <c r="F742" s="3"/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x14ac:dyDescent="0.3">
      <c r="A743" s="4"/>
      <c r="B743" s="4"/>
      <c r="C743" s="4"/>
      <c r="D743" s="4"/>
      <c r="E743" s="4"/>
      <c r="F743" s="3"/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x14ac:dyDescent="0.3">
      <c r="A744" s="4"/>
      <c r="B744" s="4"/>
      <c r="C744" s="4"/>
      <c r="D744" s="4"/>
      <c r="E744" s="4"/>
      <c r="F744" s="3"/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x14ac:dyDescent="0.3">
      <c r="A745" s="4"/>
      <c r="B745" s="4"/>
      <c r="C745" s="4"/>
      <c r="D745" s="4"/>
      <c r="E745" s="4"/>
      <c r="F745" s="3"/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x14ac:dyDescent="0.3">
      <c r="A746" s="4"/>
      <c r="B746" s="4"/>
      <c r="C746" s="4"/>
      <c r="D746" s="4"/>
      <c r="E746" s="4"/>
      <c r="F746" s="3"/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x14ac:dyDescent="0.3">
      <c r="A747" s="4"/>
      <c r="B747" s="4"/>
      <c r="C747" s="4"/>
      <c r="D747" s="4"/>
      <c r="E747" s="4"/>
      <c r="F747" s="3"/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x14ac:dyDescent="0.3">
      <c r="A748" s="4"/>
      <c r="B748" s="4"/>
      <c r="C748" s="4"/>
      <c r="D748" s="4"/>
      <c r="E748" s="4"/>
      <c r="F748" s="3"/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x14ac:dyDescent="0.3">
      <c r="A749" s="4"/>
      <c r="B749" s="4"/>
      <c r="C749" s="4"/>
      <c r="D749" s="4"/>
      <c r="E749" s="4"/>
      <c r="F749" s="3"/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x14ac:dyDescent="0.3">
      <c r="A750" s="4"/>
      <c r="B750" s="4"/>
      <c r="C750" s="4"/>
      <c r="D750" s="4"/>
      <c r="E750" s="4"/>
      <c r="F750" s="3"/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x14ac:dyDescent="0.3">
      <c r="A751" s="4"/>
      <c r="B751" s="4"/>
      <c r="C751" s="4"/>
      <c r="D751" s="4"/>
      <c r="E751" s="4"/>
      <c r="F751" s="3"/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x14ac:dyDescent="0.3">
      <c r="A752" s="4"/>
      <c r="B752" s="4"/>
      <c r="C752" s="4"/>
      <c r="D752" s="4"/>
      <c r="E752" s="4"/>
      <c r="F752" s="3"/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x14ac:dyDescent="0.3">
      <c r="A753" s="4"/>
      <c r="B753" s="4"/>
      <c r="C753" s="4"/>
      <c r="D753" s="4"/>
      <c r="E753" s="4"/>
      <c r="F753" s="3"/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x14ac:dyDescent="0.3">
      <c r="A754" s="4"/>
      <c r="B754" s="4"/>
      <c r="C754" s="4"/>
      <c r="D754" s="4"/>
      <c r="E754" s="4"/>
      <c r="F754" s="3"/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x14ac:dyDescent="0.3">
      <c r="A755" s="4"/>
      <c r="B755" s="4"/>
      <c r="C755" s="4"/>
      <c r="D755" s="4"/>
      <c r="E755" s="4"/>
      <c r="F755" s="3"/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x14ac:dyDescent="0.3">
      <c r="A756" s="4"/>
      <c r="B756" s="4"/>
      <c r="C756" s="4"/>
      <c r="D756" s="4"/>
      <c r="E756" s="4"/>
      <c r="F756" s="3"/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x14ac:dyDescent="0.3">
      <c r="A757" s="4"/>
      <c r="B757" s="4"/>
      <c r="C757" s="4"/>
      <c r="D757" s="4"/>
      <c r="E757" s="4"/>
      <c r="F757" s="3"/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x14ac:dyDescent="0.3">
      <c r="A758" s="4"/>
      <c r="B758" s="4"/>
      <c r="C758" s="4"/>
      <c r="D758" s="4"/>
      <c r="E758" s="4"/>
      <c r="F758" s="3"/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x14ac:dyDescent="0.3">
      <c r="A759" s="4"/>
      <c r="B759" s="4"/>
      <c r="C759" s="4"/>
      <c r="D759" s="4"/>
      <c r="E759" s="4"/>
      <c r="F759" s="3"/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x14ac:dyDescent="0.3">
      <c r="A760" s="4"/>
      <c r="B760" s="4"/>
      <c r="C760" s="4"/>
      <c r="D760" s="4"/>
      <c r="E760" s="4"/>
      <c r="F760" s="3"/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x14ac:dyDescent="0.3">
      <c r="A761" s="4"/>
      <c r="B761" s="4"/>
      <c r="C761" s="4"/>
      <c r="D761" s="4"/>
      <c r="E761" s="4"/>
      <c r="F761" s="3"/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x14ac:dyDescent="0.3">
      <c r="A762" s="4"/>
      <c r="B762" s="4"/>
      <c r="C762" s="4"/>
      <c r="D762" s="4"/>
      <c r="E762" s="4"/>
      <c r="F762" s="3"/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x14ac:dyDescent="0.3">
      <c r="A763" s="4"/>
      <c r="B763" s="4"/>
      <c r="C763" s="4"/>
      <c r="D763" s="4"/>
      <c r="E763" s="4"/>
      <c r="F763" s="3"/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x14ac:dyDescent="0.3">
      <c r="A764" s="4"/>
      <c r="B764" s="4"/>
      <c r="C764" s="4"/>
      <c r="D764" s="4"/>
      <c r="E764" s="4"/>
      <c r="F764" s="3"/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x14ac:dyDescent="0.3">
      <c r="A765" s="4"/>
      <c r="B765" s="4"/>
      <c r="C765" s="4"/>
      <c r="D765" s="4"/>
      <c r="E765" s="4"/>
      <c r="F765" s="3"/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x14ac:dyDescent="0.3">
      <c r="A766" s="4"/>
      <c r="B766" s="4"/>
      <c r="C766" s="4"/>
      <c r="D766" s="4"/>
      <c r="E766" s="4"/>
      <c r="F766" s="3"/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x14ac:dyDescent="0.3">
      <c r="A767" s="4"/>
      <c r="B767" s="4"/>
      <c r="C767" s="4"/>
      <c r="D767" s="4"/>
      <c r="E767" s="4"/>
      <c r="F767" s="3"/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x14ac:dyDescent="0.3">
      <c r="A768" s="4"/>
      <c r="B768" s="4"/>
      <c r="C768" s="4"/>
      <c r="D768" s="4"/>
      <c r="E768" s="4"/>
      <c r="F768" s="3"/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x14ac:dyDescent="0.3">
      <c r="A769" s="4"/>
      <c r="B769" s="4"/>
      <c r="C769" s="4"/>
      <c r="D769" s="4"/>
      <c r="E769" s="4"/>
      <c r="F769" s="3"/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x14ac:dyDescent="0.3">
      <c r="A770" s="4"/>
      <c r="B770" s="4"/>
      <c r="C770" s="4"/>
      <c r="D770" s="4"/>
      <c r="E770" s="4"/>
      <c r="F770" s="3"/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x14ac:dyDescent="0.3">
      <c r="A771" s="4"/>
      <c r="B771" s="4"/>
      <c r="C771" s="4"/>
      <c r="D771" s="4"/>
      <c r="E771" s="4"/>
      <c r="F771" s="3"/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x14ac:dyDescent="0.3">
      <c r="A772" s="4"/>
      <c r="B772" s="4"/>
      <c r="C772" s="4"/>
      <c r="D772" s="4"/>
      <c r="E772" s="4"/>
      <c r="F772" s="3"/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x14ac:dyDescent="0.3">
      <c r="A773" s="4"/>
      <c r="B773" s="4"/>
      <c r="C773" s="4"/>
      <c r="D773" s="4"/>
      <c r="E773" s="4"/>
      <c r="F773" s="3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x14ac:dyDescent="0.3">
      <c r="A774" s="4"/>
      <c r="B774" s="4"/>
      <c r="C774" s="4"/>
      <c r="D774" s="4"/>
      <c r="E774" s="4"/>
      <c r="F774" s="3"/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x14ac:dyDescent="0.3">
      <c r="A775" s="4"/>
      <c r="B775" s="4"/>
      <c r="C775" s="4"/>
      <c r="D775" s="4"/>
      <c r="E775" s="4"/>
      <c r="F775" s="3"/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x14ac:dyDescent="0.3">
      <c r="A776" s="4"/>
      <c r="B776" s="4"/>
      <c r="C776" s="4"/>
      <c r="D776" s="4"/>
      <c r="E776" s="4"/>
      <c r="F776" s="3"/>
      <c r="G776" s="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x14ac:dyDescent="0.3">
      <c r="A777" s="4"/>
      <c r="B777" s="4"/>
      <c r="C777" s="4"/>
      <c r="D777" s="4"/>
      <c r="E777" s="4"/>
      <c r="F777" s="3"/>
      <c r="G777" s="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x14ac:dyDescent="0.3">
      <c r="A778" s="4"/>
      <c r="B778" s="4"/>
      <c r="C778" s="4"/>
      <c r="D778" s="4"/>
      <c r="E778" s="4"/>
      <c r="F778" s="3"/>
      <c r="G778" s="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x14ac:dyDescent="0.3">
      <c r="A779" s="4"/>
      <c r="B779" s="4"/>
      <c r="C779" s="4"/>
      <c r="D779" s="4"/>
      <c r="E779" s="4"/>
      <c r="F779" s="3"/>
      <c r="G779" s="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x14ac:dyDescent="0.3">
      <c r="A780" s="4"/>
      <c r="B780" s="4"/>
      <c r="C780" s="4"/>
      <c r="D780" s="4"/>
      <c r="E780" s="4"/>
      <c r="F780" s="3"/>
      <c r="G780" s="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x14ac:dyDescent="0.3">
      <c r="A781" s="4"/>
      <c r="B781" s="4"/>
      <c r="C781" s="4"/>
      <c r="D781" s="4"/>
      <c r="E781" s="4"/>
      <c r="F781" s="3"/>
      <c r="G781" s="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x14ac:dyDescent="0.3">
      <c r="A782" s="4"/>
      <c r="B782" s="4"/>
      <c r="C782" s="4"/>
      <c r="D782" s="4"/>
      <c r="E782" s="4"/>
      <c r="F782" s="3"/>
      <c r="G782" s="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x14ac:dyDescent="0.3">
      <c r="A783" s="4"/>
      <c r="B783" s="4"/>
      <c r="C783" s="4"/>
      <c r="D783" s="4"/>
      <c r="E783" s="4"/>
      <c r="F783" s="3"/>
      <c r="G783" s="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x14ac:dyDescent="0.3">
      <c r="A784" s="4"/>
      <c r="B784" s="4"/>
      <c r="C784" s="4"/>
      <c r="D784" s="4"/>
      <c r="E784" s="4"/>
      <c r="F784" s="3"/>
      <c r="G784" s="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x14ac:dyDescent="0.3">
      <c r="A785" s="4"/>
      <c r="B785" s="4"/>
      <c r="C785" s="4"/>
      <c r="D785" s="4"/>
      <c r="E785" s="4"/>
      <c r="F785" s="3"/>
      <c r="G785" s="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x14ac:dyDescent="0.3">
      <c r="A786" s="4"/>
      <c r="B786" s="4"/>
      <c r="C786" s="4"/>
      <c r="D786" s="4"/>
      <c r="E786" s="4"/>
      <c r="F786" s="3"/>
      <c r="G786" s="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x14ac:dyDescent="0.3">
      <c r="A787" s="4"/>
      <c r="B787" s="4"/>
      <c r="C787" s="4"/>
      <c r="D787" s="4"/>
      <c r="E787" s="4"/>
      <c r="F787" s="3"/>
      <c r="G787" s="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x14ac:dyDescent="0.3">
      <c r="A788" s="4"/>
      <c r="B788" s="4"/>
      <c r="C788" s="4"/>
      <c r="D788" s="4"/>
      <c r="E788" s="4"/>
      <c r="F788" s="3"/>
      <c r="G788" s="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x14ac:dyDescent="0.3">
      <c r="A789" s="4"/>
      <c r="B789" s="4"/>
      <c r="C789" s="4"/>
      <c r="D789" s="4"/>
      <c r="E789" s="4"/>
      <c r="F789" s="3"/>
      <c r="G789" s="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x14ac:dyDescent="0.3">
      <c r="A790" s="4"/>
      <c r="B790" s="4"/>
      <c r="C790" s="4"/>
      <c r="D790" s="4"/>
      <c r="E790" s="4"/>
      <c r="F790" s="3"/>
      <c r="G790" s="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x14ac:dyDescent="0.3">
      <c r="A791" s="4"/>
      <c r="B791" s="4"/>
      <c r="C791" s="4"/>
      <c r="D791" s="4"/>
      <c r="E791" s="4"/>
      <c r="F791" s="3"/>
      <c r="G791" s="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x14ac:dyDescent="0.3">
      <c r="A792" s="4"/>
      <c r="B792" s="4"/>
      <c r="C792" s="4"/>
      <c r="D792" s="4"/>
      <c r="E792" s="4"/>
      <c r="F792" s="3"/>
      <c r="G792" s="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x14ac:dyDescent="0.3">
      <c r="A793" s="4"/>
      <c r="B793" s="4"/>
      <c r="C793" s="4"/>
      <c r="D793" s="4"/>
      <c r="E793" s="4"/>
      <c r="F793" s="3"/>
      <c r="G793" s="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x14ac:dyDescent="0.3">
      <c r="A794" s="4"/>
      <c r="B794" s="4"/>
      <c r="C794" s="4"/>
      <c r="D794" s="4"/>
      <c r="E794" s="4"/>
      <c r="F794" s="3"/>
      <c r="G794" s="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x14ac:dyDescent="0.3">
      <c r="A795" s="4"/>
      <c r="B795" s="4"/>
      <c r="C795" s="4"/>
      <c r="D795" s="4"/>
      <c r="E795" s="4"/>
      <c r="F795" s="3"/>
      <c r="G795" s="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x14ac:dyDescent="0.3">
      <c r="A796" s="4"/>
      <c r="B796" s="4"/>
      <c r="C796" s="4"/>
      <c r="D796" s="4"/>
      <c r="E796" s="4"/>
      <c r="F796" s="3"/>
      <c r="G796" s="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x14ac:dyDescent="0.3">
      <c r="A797" s="4"/>
      <c r="B797" s="4"/>
      <c r="C797" s="4"/>
      <c r="D797" s="4"/>
      <c r="E797" s="4"/>
      <c r="F797" s="3"/>
      <c r="G797" s="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x14ac:dyDescent="0.3">
      <c r="A798" s="4"/>
      <c r="B798" s="4"/>
      <c r="C798" s="4"/>
      <c r="D798" s="4"/>
      <c r="E798" s="4"/>
      <c r="F798" s="3"/>
      <c r="G798" s="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x14ac:dyDescent="0.3">
      <c r="A799" s="4"/>
      <c r="B799" s="4"/>
      <c r="C799" s="4"/>
      <c r="D799" s="4"/>
      <c r="E799" s="4"/>
      <c r="F799" s="3"/>
      <c r="G799" s="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x14ac:dyDescent="0.3">
      <c r="A800" s="4"/>
      <c r="B800" s="4"/>
      <c r="C800" s="4"/>
      <c r="D800" s="4"/>
      <c r="E800" s="4"/>
      <c r="F800" s="3"/>
      <c r="G800" s="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x14ac:dyDescent="0.3">
      <c r="A801" s="4"/>
      <c r="B801" s="4"/>
      <c r="C801" s="4"/>
      <c r="D801" s="4"/>
      <c r="E801" s="4"/>
      <c r="F801" s="3"/>
      <c r="G801" s="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x14ac:dyDescent="0.3">
      <c r="A802" s="4"/>
      <c r="B802" s="4"/>
      <c r="C802" s="4"/>
      <c r="D802" s="4"/>
      <c r="E802" s="4"/>
      <c r="F802" s="3"/>
      <c r="G802" s="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x14ac:dyDescent="0.3">
      <c r="A803" s="4"/>
      <c r="B803" s="4"/>
      <c r="C803" s="4"/>
      <c r="D803" s="4"/>
      <c r="E803" s="4"/>
      <c r="F803" s="3"/>
      <c r="G803" s="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x14ac:dyDescent="0.3">
      <c r="A804" s="4"/>
      <c r="B804" s="4"/>
      <c r="C804" s="4"/>
      <c r="D804" s="4"/>
      <c r="E804" s="4"/>
      <c r="F804" s="3"/>
      <c r="G804" s="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x14ac:dyDescent="0.3">
      <c r="A805" s="4"/>
      <c r="B805" s="4"/>
      <c r="C805" s="4"/>
      <c r="D805" s="4"/>
      <c r="E805" s="4"/>
      <c r="F805" s="3"/>
      <c r="G805" s="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x14ac:dyDescent="0.3">
      <c r="A806" s="4"/>
      <c r="B806" s="4"/>
      <c r="C806" s="4"/>
      <c r="D806" s="4"/>
      <c r="E806" s="4"/>
      <c r="F806" s="3"/>
      <c r="G806" s="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x14ac:dyDescent="0.3">
      <c r="A807" s="4"/>
      <c r="B807" s="4"/>
      <c r="C807" s="4"/>
      <c r="D807" s="4"/>
      <c r="E807" s="4"/>
      <c r="F807" s="3"/>
      <c r="G807" s="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x14ac:dyDescent="0.3">
      <c r="A808" s="4"/>
      <c r="B808" s="4"/>
      <c r="C808" s="4"/>
      <c r="D808" s="4"/>
      <c r="E808" s="4"/>
      <c r="F808" s="3"/>
      <c r="G808" s="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x14ac:dyDescent="0.3">
      <c r="A809" s="4"/>
      <c r="B809" s="4"/>
      <c r="C809" s="4"/>
      <c r="D809" s="4"/>
      <c r="E809" s="4"/>
      <c r="F809" s="3"/>
      <c r="G809" s="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x14ac:dyDescent="0.3">
      <c r="A810" s="4"/>
      <c r="B810" s="4"/>
      <c r="C810" s="4"/>
      <c r="D810" s="4"/>
      <c r="E810" s="4"/>
      <c r="F810" s="3"/>
      <c r="G810" s="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x14ac:dyDescent="0.3">
      <c r="A811" s="4"/>
      <c r="B811" s="4"/>
      <c r="C811" s="4"/>
      <c r="D811" s="4"/>
      <c r="E811" s="4"/>
      <c r="F811" s="3"/>
      <c r="G811" s="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x14ac:dyDescent="0.3">
      <c r="A812" s="4"/>
      <c r="B812" s="4"/>
      <c r="C812" s="4"/>
      <c r="D812" s="4"/>
      <c r="E812" s="4"/>
      <c r="F812" s="3"/>
      <c r="G812" s="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x14ac:dyDescent="0.3">
      <c r="A813" s="4"/>
      <c r="B813" s="4"/>
      <c r="C813" s="4"/>
      <c r="D813" s="4"/>
      <c r="E813" s="4"/>
      <c r="F813" s="3"/>
      <c r="G813" s="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x14ac:dyDescent="0.3">
      <c r="A814" s="4"/>
      <c r="B814" s="4"/>
      <c r="C814" s="4"/>
      <c r="D814" s="4"/>
      <c r="E814" s="4"/>
      <c r="F814" s="3"/>
      <c r="G814" s="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x14ac:dyDescent="0.3">
      <c r="A815" s="4"/>
      <c r="B815" s="4"/>
      <c r="C815" s="4"/>
      <c r="D815" s="4"/>
      <c r="E815" s="4"/>
      <c r="F815" s="3"/>
      <c r="G815" s="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x14ac:dyDescent="0.3">
      <c r="A816" s="4"/>
      <c r="B816" s="4"/>
      <c r="C816" s="4"/>
      <c r="D816" s="4"/>
      <c r="E816" s="4"/>
      <c r="F816" s="3"/>
      <c r="G816" s="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x14ac:dyDescent="0.3">
      <c r="A817" s="4"/>
      <c r="B817" s="4"/>
      <c r="C817" s="4"/>
      <c r="D817" s="4"/>
      <c r="E817" s="4"/>
      <c r="F817" s="3"/>
      <c r="G817" s="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x14ac:dyDescent="0.3">
      <c r="A818" s="4"/>
      <c r="B818" s="4"/>
      <c r="C818" s="4"/>
      <c r="D818" s="4"/>
      <c r="E818" s="4"/>
      <c r="F818" s="3"/>
      <c r="G818" s="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x14ac:dyDescent="0.3">
      <c r="A819" s="4"/>
      <c r="B819" s="4"/>
      <c r="C819" s="4"/>
      <c r="D819" s="4"/>
      <c r="E819" s="4"/>
      <c r="F819" s="3"/>
      <c r="G819" s="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x14ac:dyDescent="0.3">
      <c r="A820" s="4"/>
      <c r="B820" s="4"/>
      <c r="C820" s="4"/>
      <c r="D820" s="4"/>
      <c r="E820" s="4"/>
      <c r="F820" s="3"/>
      <c r="G820" s="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x14ac:dyDescent="0.3">
      <c r="A821" s="4"/>
      <c r="B821" s="4"/>
      <c r="C821" s="4"/>
      <c r="D821" s="4"/>
      <c r="E821" s="4"/>
      <c r="F821" s="3"/>
      <c r="G821" s="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x14ac:dyDescent="0.3">
      <c r="A822" s="4"/>
      <c r="B822" s="4"/>
      <c r="C822" s="4"/>
      <c r="D822" s="4"/>
      <c r="E822" s="4"/>
      <c r="F822" s="3"/>
      <c r="G822" s="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x14ac:dyDescent="0.3">
      <c r="A823" s="4"/>
      <c r="B823" s="4"/>
      <c r="C823" s="4"/>
      <c r="D823" s="4"/>
      <c r="E823" s="4"/>
      <c r="F823" s="3"/>
      <c r="G823" s="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x14ac:dyDescent="0.3">
      <c r="A824" s="4"/>
      <c r="B824" s="4"/>
      <c r="C824" s="4"/>
      <c r="D824" s="4"/>
      <c r="E824" s="4"/>
      <c r="F824" s="3"/>
      <c r="G824" s="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x14ac:dyDescent="0.3">
      <c r="A825" s="4"/>
      <c r="B825" s="4"/>
      <c r="C825" s="4"/>
      <c r="D825" s="4"/>
      <c r="E825" s="4"/>
      <c r="F825" s="3"/>
      <c r="G825" s="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x14ac:dyDescent="0.3">
      <c r="A826" s="4"/>
      <c r="B826" s="4"/>
      <c r="C826" s="4"/>
      <c r="D826" s="4"/>
      <c r="E826" s="4"/>
      <c r="F826" s="3"/>
      <c r="G826" s="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x14ac:dyDescent="0.3">
      <c r="A827" s="4"/>
      <c r="B827" s="4"/>
      <c r="C827" s="4"/>
      <c r="D827" s="4"/>
      <c r="E827" s="4"/>
      <c r="F827" s="3"/>
      <c r="G827" s="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x14ac:dyDescent="0.3">
      <c r="A828" s="4"/>
      <c r="B828" s="4"/>
      <c r="C828" s="4"/>
      <c r="D828" s="4"/>
      <c r="E828" s="4"/>
      <c r="F828" s="3"/>
      <c r="G828" s="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x14ac:dyDescent="0.3">
      <c r="A829" s="4"/>
      <c r="B829" s="4"/>
      <c r="C829" s="4"/>
      <c r="D829" s="4"/>
      <c r="E829" s="4"/>
      <c r="F829" s="3"/>
      <c r="G829" s="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x14ac:dyDescent="0.3">
      <c r="A830" s="4"/>
      <c r="B830" s="4"/>
      <c r="C830" s="4"/>
      <c r="D830" s="4"/>
      <c r="E830" s="4"/>
      <c r="F830" s="3"/>
      <c r="G830" s="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x14ac:dyDescent="0.3">
      <c r="A831" s="4"/>
      <c r="B831" s="4"/>
      <c r="C831" s="4"/>
      <c r="D831" s="4"/>
      <c r="E831" s="4"/>
      <c r="F831" s="3"/>
      <c r="G831" s="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x14ac:dyDescent="0.3">
      <c r="A832" s="4"/>
      <c r="B832" s="4"/>
      <c r="C832" s="4"/>
      <c r="D832" s="4"/>
      <c r="E832" s="4"/>
      <c r="F832" s="3"/>
      <c r="G832" s="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x14ac:dyDescent="0.3">
      <c r="A833" s="4"/>
      <c r="B833" s="4"/>
      <c r="C833" s="4"/>
      <c r="D833" s="4"/>
      <c r="E833" s="4"/>
      <c r="F833" s="3"/>
      <c r="G833" s="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x14ac:dyDescent="0.3">
      <c r="A834" s="4"/>
      <c r="B834" s="4"/>
      <c r="C834" s="4"/>
      <c r="D834" s="4"/>
      <c r="E834" s="4"/>
      <c r="F834" s="3"/>
      <c r="G834" s="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x14ac:dyDescent="0.3">
      <c r="A835" s="4"/>
      <c r="B835" s="4"/>
      <c r="C835" s="4"/>
      <c r="D835" s="4"/>
      <c r="E835" s="4"/>
      <c r="F835" s="3"/>
      <c r="G835" s="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x14ac:dyDescent="0.3">
      <c r="A836" s="4"/>
      <c r="B836" s="4"/>
      <c r="C836" s="4"/>
      <c r="D836" s="4"/>
      <c r="E836" s="4"/>
      <c r="F836" s="3"/>
      <c r="G836" s="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x14ac:dyDescent="0.3">
      <c r="A837" s="4"/>
      <c r="B837" s="4"/>
      <c r="C837" s="4"/>
      <c r="D837" s="4"/>
      <c r="E837" s="4"/>
      <c r="F837" s="3"/>
      <c r="G837" s="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x14ac:dyDescent="0.3">
      <c r="A838" s="4"/>
      <c r="B838" s="4"/>
      <c r="C838" s="4"/>
      <c r="D838" s="4"/>
      <c r="E838" s="4"/>
      <c r="F838" s="3"/>
      <c r="G838" s="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x14ac:dyDescent="0.3">
      <c r="A839" s="4"/>
      <c r="B839" s="4"/>
      <c r="C839" s="4"/>
      <c r="D839" s="4"/>
      <c r="E839" s="4"/>
      <c r="F839" s="3"/>
      <c r="G839" s="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x14ac:dyDescent="0.3">
      <c r="A840" s="4"/>
      <c r="B840" s="4"/>
      <c r="C840" s="4"/>
      <c r="D840" s="4"/>
      <c r="E840" s="4"/>
      <c r="F840" s="3"/>
      <c r="G840" s="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x14ac:dyDescent="0.3">
      <c r="A841" s="4"/>
      <c r="B841" s="4"/>
      <c r="C841" s="4"/>
      <c r="D841" s="4"/>
      <c r="E841" s="4"/>
      <c r="F841" s="3"/>
      <c r="G841" s="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x14ac:dyDescent="0.3">
      <c r="A842" s="4"/>
      <c r="B842" s="4"/>
      <c r="C842" s="4"/>
      <c r="D842" s="4"/>
      <c r="E842" s="4"/>
      <c r="F842" s="3"/>
      <c r="G842" s="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x14ac:dyDescent="0.3">
      <c r="A843" s="4"/>
      <c r="B843" s="4"/>
      <c r="C843" s="4"/>
      <c r="D843" s="4"/>
      <c r="E843" s="4"/>
      <c r="F843" s="3"/>
      <c r="G843" s="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x14ac:dyDescent="0.3">
      <c r="A844" s="4"/>
      <c r="B844" s="4"/>
      <c r="C844" s="4"/>
      <c r="D844" s="4"/>
      <c r="E844" s="4"/>
      <c r="F844" s="3"/>
      <c r="G844" s="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x14ac:dyDescent="0.3">
      <c r="A845" s="4"/>
      <c r="B845" s="4"/>
      <c r="C845" s="4"/>
      <c r="D845" s="4"/>
      <c r="E845" s="4"/>
      <c r="F845" s="3"/>
      <c r="G845" s="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x14ac:dyDescent="0.3">
      <c r="A846" s="4"/>
      <c r="B846" s="4"/>
      <c r="C846" s="4"/>
      <c r="D846" s="4"/>
      <c r="E846" s="4"/>
      <c r="F846" s="3"/>
      <c r="G846" s="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x14ac:dyDescent="0.3">
      <c r="A847" s="4"/>
      <c r="B847" s="4"/>
      <c r="C847" s="4"/>
      <c r="D847" s="4"/>
      <c r="E847" s="4"/>
      <c r="F847" s="3"/>
      <c r="G847" s="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x14ac:dyDescent="0.3">
      <c r="A848" s="4"/>
      <c r="B848" s="4"/>
      <c r="C848" s="4"/>
      <c r="D848" s="4"/>
      <c r="E848" s="4"/>
      <c r="F848" s="3"/>
      <c r="G848" s="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x14ac:dyDescent="0.3">
      <c r="A849" s="4"/>
      <c r="B849" s="4"/>
      <c r="C849" s="4"/>
      <c r="D849" s="4"/>
      <c r="E849" s="4"/>
      <c r="F849" s="3"/>
      <c r="G849" s="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x14ac:dyDescent="0.3">
      <c r="A850" s="4"/>
      <c r="B850" s="4"/>
      <c r="C850" s="4"/>
      <c r="D850" s="4"/>
      <c r="E850" s="4"/>
      <c r="F850" s="3"/>
      <c r="G850" s="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x14ac:dyDescent="0.3">
      <c r="A851" s="4"/>
      <c r="B851" s="4"/>
      <c r="C851" s="4"/>
      <c r="D851" s="4"/>
      <c r="E851" s="4"/>
      <c r="F851" s="3"/>
      <c r="G851" s="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x14ac:dyDescent="0.3">
      <c r="A852" s="4"/>
      <c r="B852" s="4"/>
      <c r="C852" s="4"/>
      <c r="D852" s="4"/>
      <c r="E852" s="4"/>
      <c r="F852" s="3"/>
      <c r="G852" s="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x14ac:dyDescent="0.3">
      <c r="A853" s="4"/>
      <c r="B853" s="4"/>
      <c r="C853" s="4"/>
      <c r="D853" s="4"/>
      <c r="E853" s="4"/>
      <c r="F853" s="3"/>
      <c r="G853" s="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x14ac:dyDescent="0.3">
      <c r="A854" s="4"/>
      <c r="B854" s="4"/>
      <c r="C854" s="4"/>
      <c r="D854" s="4"/>
      <c r="E854" s="4"/>
      <c r="F854" s="3"/>
      <c r="G854" s="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x14ac:dyDescent="0.3">
      <c r="A855" s="4"/>
      <c r="B855" s="4"/>
      <c r="C855" s="4"/>
      <c r="D855" s="4"/>
      <c r="E855" s="4"/>
      <c r="F855" s="3"/>
      <c r="G855" s="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x14ac:dyDescent="0.3">
      <c r="A856" s="4"/>
      <c r="B856" s="4"/>
      <c r="C856" s="4"/>
      <c r="D856" s="4"/>
      <c r="E856" s="4"/>
      <c r="F856" s="3"/>
      <c r="G856" s="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x14ac:dyDescent="0.3">
      <c r="A857" s="4"/>
      <c r="B857" s="4"/>
      <c r="C857" s="4"/>
      <c r="D857" s="4"/>
      <c r="E857" s="4"/>
      <c r="F857" s="3"/>
      <c r="G857" s="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x14ac:dyDescent="0.3">
      <c r="A858" s="4"/>
      <c r="B858" s="4"/>
      <c r="C858" s="4"/>
      <c r="D858" s="4"/>
      <c r="E858" s="4"/>
      <c r="F858" s="3"/>
      <c r="G858" s="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x14ac:dyDescent="0.3">
      <c r="A859" s="4"/>
      <c r="B859" s="4"/>
      <c r="C859" s="4"/>
      <c r="D859" s="4"/>
      <c r="E859" s="4"/>
      <c r="F859" s="3"/>
      <c r="G859" s="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x14ac:dyDescent="0.3">
      <c r="A860" s="4"/>
      <c r="B860" s="4"/>
      <c r="C860" s="4"/>
      <c r="D860" s="4"/>
      <c r="E860" s="4"/>
      <c r="F860" s="3"/>
      <c r="G860" s="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x14ac:dyDescent="0.3">
      <c r="A861" s="4"/>
      <c r="B861" s="4"/>
      <c r="C861" s="4"/>
      <c r="D861" s="4"/>
      <c r="E861" s="4"/>
      <c r="F861" s="3"/>
      <c r="G861" s="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x14ac:dyDescent="0.3">
      <c r="A862" s="4"/>
      <c r="B862" s="4"/>
      <c r="C862" s="4"/>
      <c r="D862" s="4"/>
      <c r="E862" s="4"/>
      <c r="F862" s="3"/>
      <c r="G862" s="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x14ac:dyDescent="0.3">
      <c r="A863" s="4"/>
      <c r="B863" s="4"/>
      <c r="C863" s="4"/>
      <c r="D863" s="4"/>
      <c r="E863" s="4"/>
      <c r="F863" s="3"/>
      <c r="G863" s="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x14ac:dyDescent="0.3">
      <c r="A864" s="4"/>
      <c r="B864" s="4"/>
      <c r="C864" s="4"/>
      <c r="D864" s="4"/>
      <c r="E864" s="4"/>
      <c r="F864" s="3"/>
      <c r="G864" s="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x14ac:dyDescent="0.3">
      <c r="A865" s="4"/>
      <c r="B865" s="4"/>
      <c r="C865" s="4"/>
      <c r="D865" s="4"/>
      <c r="E865" s="4"/>
      <c r="F865" s="3"/>
      <c r="G865" s="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x14ac:dyDescent="0.3">
      <c r="A866" s="4"/>
      <c r="B866" s="4"/>
      <c r="C866" s="4"/>
      <c r="D866" s="4"/>
      <c r="E866" s="4"/>
      <c r="F866" s="3"/>
      <c r="G866" s="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x14ac:dyDescent="0.3">
      <c r="A867" s="4"/>
      <c r="B867" s="4"/>
      <c r="C867" s="4"/>
      <c r="D867" s="4"/>
      <c r="E867" s="4"/>
      <c r="F867" s="3"/>
      <c r="G867" s="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x14ac:dyDescent="0.3">
      <c r="A868" s="4"/>
      <c r="B868" s="4"/>
      <c r="C868" s="4"/>
      <c r="D868" s="4"/>
      <c r="E868" s="4"/>
      <c r="F868" s="3"/>
      <c r="G868" s="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x14ac:dyDescent="0.3">
      <c r="A869" s="4"/>
      <c r="B869" s="4"/>
      <c r="C869" s="4"/>
      <c r="D869" s="4"/>
      <c r="E869" s="4"/>
      <c r="F869" s="3"/>
      <c r="G869" s="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x14ac:dyDescent="0.3">
      <c r="A870" s="4"/>
      <c r="B870" s="4"/>
      <c r="C870" s="4"/>
      <c r="D870" s="4"/>
      <c r="E870" s="4"/>
      <c r="F870" s="3"/>
      <c r="G870" s="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x14ac:dyDescent="0.3">
      <c r="A871" s="4"/>
      <c r="B871" s="4"/>
      <c r="C871" s="4"/>
      <c r="D871" s="4"/>
      <c r="E871" s="4"/>
      <c r="F871" s="3"/>
      <c r="G871" s="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x14ac:dyDescent="0.3">
      <c r="A872" s="4"/>
      <c r="B872" s="4"/>
      <c r="C872" s="4"/>
      <c r="D872" s="4"/>
      <c r="E872" s="4"/>
      <c r="F872" s="3"/>
      <c r="G872" s="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x14ac:dyDescent="0.3">
      <c r="A873" s="4"/>
      <c r="B873" s="4"/>
      <c r="C873" s="4"/>
      <c r="D873" s="4"/>
      <c r="E873" s="4"/>
      <c r="F873" s="3"/>
      <c r="G873" s="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x14ac:dyDescent="0.3">
      <c r="A874" s="4"/>
      <c r="B874" s="4"/>
      <c r="C874" s="4"/>
      <c r="D874" s="4"/>
      <c r="E874" s="4"/>
      <c r="F874" s="3"/>
      <c r="G874" s="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x14ac:dyDescent="0.3">
      <c r="A875" s="4"/>
      <c r="B875" s="4"/>
      <c r="C875" s="4"/>
      <c r="D875" s="4"/>
      <c r="E875" s="4"/>
      <c r="F875" s="3"/>
      <c r="G875" s="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x14ac:dyDescent="0.3">
      <c r="A876" s="4"/>
      <c r="B876" s="4"/>
      <c r="C876" s="4"/>
      <c r="D876" s="4"/>
      <c r="E876" s="4"/>
      <c r="F876" s="3"/>
      <c r="G876" s="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x14ac:dyDescent="0.3">
      <c r="A877" s="4"/>
      <c r="B877" s="4"/>
      <c r="C877" s="4"/>
      <c r="D877" s="4"/>
      <c r="E877" s="4"/>
      <c r="F877" s="3"/>
      <c r="G877" s="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x14ac:dyDescent="0.3">
      <c r="A878" s="4"/>
      <c r="B878" s="4"/>
      <c r="C878" s="4"/>
      <c r="D878" s="4"/>
      <c r="E878" s="4"/>
      <c r="F878" s="3"/>
      <c r="G878" s="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x14ac:dyDescent="0.3">
      <c r="A879" s="4"/>
      <c r="B879" s="4"/>
      <c r="C879" s="4"/>
      <c r="D879" s="4"/>
      <c r="E879" s="4"/>
      <c r="F879" s="3"/>
      <c r="G879" s="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x14ac:dyDescent="0.3">
      <c r="A880" s="4"/>
      <c r="B880" s="4"/>
      <c r="C880" s="4"/>
      <c r="D880" s="4"/>
      <c r="E880" s="4"/>
      <c r="F880" s="3"/>
      <c r="G880" s="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x14ac:dyDescent="0.3">
      <c r="A881" s="4"/>
      <c r="B881" s="4"/>
      <c r="C881" s="4"/>
      <c r="D881" s="4"/>
      <c r="E881" s="4"/>
      <c r="F881" s="3"/>
      <c r="G881" s="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x14ac:dyDescent="0.3">
      <c r="A882" s="4"/>
      <c r="B882" s="4"/>
      <c r="C882" s="4"/>
      <c r="D882" s="4"/>
      <c r="E882" s="4"/>
      <c r="F882" s="3"/>
      <c r="G882" s="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x14ac:dyDescent="0.3">
      <c r="A883" s="4"/>
      <c r="B883" s="4"/>
      <c r="C883" s="4"/>
      <c r="D883" s="4"/>
      <c r="E883" s="4"/>
      <c r="F883" s="3"/>
      <c r="G883" s="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x14ac:dyDescent="0.3">
      <c r="A884" s="4"/>
      <c r="B884" s="4"/>
      <c r="C884" s="4"/>
      <c r="D884" s="4"/>
      <c r="E884" s="4"/>
      <c r="F884" s="3"/>
      <c r="G884" s="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x14ac:dyDescent="0.3">
      <c r="A885" s="4"/>
      <c r="B885" s="4"/>
      <c r="C885" s="4"/>
      <c r="D885" s="4"/>
      <c r="E885" s="4"/>
      <c r="F885" s="3"/>
      <c r="G885" s="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x14ac:dyDescent="0.3">
      <c r="A886" s="4"/>
      <c r="B886" s="4"/>
      <c r="C886" s="4"/>
      <c r="D886" s="4"/>
      <c r="E886" s="4"/>
      <c r="F886" s="3"/>
      <c r="G886" s="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x14ac:dyDescent="0.3">
      <c r="A887" s="4"/>
      <c r="B887" s="4"/>
      <c r="C887" s="4"/>
      <c r="D887" s="4"/>
      <c r="E887" s="4"/>
      <c r="F887" s="3"/>
      <c r="G887" s="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x14ac:dyDescent="0.3">
      <c r="A888" s="4"/>
      <c r="B888" s="4"/>
      <c r="C888" s="4"/>
      <c r="D888" s="4"/>
      <c r="E888" s="4"/>
      <c r="F888" s="3"/>
      <c r="G888" s="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x14ac:dyDescent="0.3">
      <c r="A889" s="4"/>
      <c r="B889" s="4"/>
      <c r="C889" s="4"/>
      <c r="D889" s="4"/>
      <c r="E889" s="4"/>
      <c r="F889" s="3"/>
      <c r="G889" s="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x14ac:dyDescent="0.3">
      <c r="A890" s="4"/>
      <c r="B890" s="4"/>
      <c r="C890" s="4"/>
      <c r="D890" s="4"/>
      <c r="E890" s="4"/>
      <c r="F890" s="3"/>
      <c r="G890" s="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x14ac:dyDescent="0.3">
      <c r="A891" s="4"/>
      <c r="B891" s="4"/>
      <c r="C891" s="4"/>
      <c r="D891" s="4"/>
      <c r="E891" s="4"/>
      <c r="F891" s="3"/>
      <c r="G891" s="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x14ac:dyDescent="0.3">
      <c r="A892" s="4"/>
      <c r="B892" s="4"/>
      <c r="C892" s="4"/>
      <c r="D892" s="4"/>
      <c r="E892" s="4"/>
      <c r="F892" s="3"/>
      <c r="G892" s="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x14ac:dyDescent="0.3">
      <c r="A893" s="4"/>
      <c r="B893" s="4"/>
      <c r="C893" s="4"/>
      <c r="D893" s="4"/>
      <c r="E893" s="4"/>
      <c r="F893" s="3"/>
      <c r="G893" s="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x14ac:dyDescent="0.3">
      <c r="A894" s="4"/>
      <c r="B894" s="4"/>
      <c r="C894" s="4"/>
      <c r="D894" s="4"/>
      <c r="E894" s="4"/>
      <c r="F894" s="3"/>
      <c r="G894" s="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x14ac:dyDescent="0.3">
      <c r="A895" s="4"/>
      <c r="B895" s="4"/>
      <c r="C895" s="4"/>
      <c r="D895" s="4"/>
      <c r="E895" s="4"/>
      <c r="F895" s="3"/>
      <c r="G895" s="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x14ac:dyDescent="0.3">
      <c r="A896" s="4"/>
      <c r="B896" s="4"/>
      <c r="C896" s="4"/>
      <c r="D896" s="4"/>
      <c r="E896" s="4"/>
      <c r="F896" s="3"/>
      <c r="G896" s="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x14ac:dyDescent="0.3">
      <c r="A897" s="4"/>
      <c r="B897" s="4"/>
      <c r="C897" s="4"/>
      <c r="D897" s="4"/>
      <c r="E897" s="4"/>
      <c r="F897" s="3"/>
      <c r="G897" s="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x14ac:dyDescent="0.3">
      <c r="A898" s="4"/>
      <c r="B898" s="4"/>
      <c r="C898" s="4"/>
      <c r="D898" s="4"/>
      <c r="E898" s="4"/>
      <c r="F898" s="3"/>
      <c r="G898" s="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x14ac:dyDescent="0.3">
      <c r="A899" s="4"/>
      <c r="B899" s="4"/>
      <c r="C899" s="4"/>
      <c r="D899" s="4"/>
      <c r="E899" s="4"/>
      <c r="F899" s="3"/>
      <c r="G899" s="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x14ac:dyDescent="0.3">
      <c r="A900" s="4"/>
      <c r="B900" s="4"/>
      <c r="C900" s="4"/>
      <c r="D900" s="4"/>
      <c r="E900" s="4"/>
      <c r="F900" s="3"/>
      <c r="G900" s="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x14ac:dyDescent="0.3">
      <c r="A901" s="4"/>
      <c r="B901" s="4"/>
      <c r="C901" s="4"/>
      <c r="D901" s="4"/>
      <c r="E901" s="4"/>
      <c r="F901" s="3"/>
      <c r="G901" s="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x14ac:dyDescent="0.3">
      <c r="A902" s="4"/>
      <c r="B902" s="4"/>
      <c r="C902" s="4"/>
      <c r="D902" s="4"/>
      <c r="E902" s="4"/>
      <c r="F902" s="3"/>
      <c r="G902" s="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x14ac:dyDescent="0.3">
      <c r="A903" s="4"/>
      <c r="B903" s="4"/>
      <c r="C903" s="4"/>
      <c r="D903" s="4"/>
      <c r="E903" s="4"/>
      <c r="F903" s="3"/>
      <c r="G903" s="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x14ac:dyDescent="0.3">
      <c r="A904" s="4"/>
      <c r="B904" s="4"/>
      <c r="C904" s="4"/>
      <c r="D904" s="4"/>
      <c r="E904" s="4"/>
      <c r="F904" s="3"/>
      <c r="G904" s="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x14ac:dyDescent="0.3">
      <c r="A905" s="4"/>
      <c r="B905" s="4"/>
      <c r="C905" s="4"/>
      <c r="D905" s="4"/>
      <c r="E905" s="4"/>
      <c r="F905" s="3"/>
      <c r="G905" s="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x14ac:dyDescent="0.3">
      <c r="A906" s="4"/>
      <c r="B906" s="4"/>
      <c r="C906" s="4"/>
      <c r="D906" s="4"/>
      <c r="E906" s="4"/>
      <c r="F906" s="3"/>
      <c r="G906" s="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x14ac:dyDescent="0.3">
      <c r="A907" s="4"/>
      <c r="B907" s="4"/>
      <c r="C907" s="4"/>
      <c r="D907" s="4"/>
      <c r="E907" s="4"/>
      <c r="F907" s="3"/>
      <c r="G907" s="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x14ac:dyDescent="0.3">
      <c r="A908" s="4"/>
      <c r="B908" s="4"/>
      <c r="C908" s="4"/>
      <c r="D908" s="4"/>
      <c r="E908" s="4"/>
      <c r="F908" s="3"/>
      <c r="G908" s="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x14ac:dyDescent="0.3">
      <c r="A909" s="4"/>
      <c r="B909" s="4"/>
      <c r="C909" s="4"/>
      <c r="D909" s="4"/>
      <c r="E909" s="4"/>
      <c r="F909" s="3"/>
      <c r="G909" s="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x14ac:dyDescent="0.3">
      <c r="A910" s="4"/>
      <c r="B910" s="4"/>
      <c r="C910" s="4"/>
      <c r="D910" s="4"/>
      <c r="E910" s="4"/>
      <c r="F910" s="3"/>
      <c r="G910" s="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x14ac:dyDescent="0.3">
      <c r="A911" s="4"/>
      <c r="B911" s="4"/>
      <c r="C911" s="4"/>
      <c r="D911" s="4"/>
      <c r="E911" s="4"/>
      <c r="F911" s="3"/>
      <c r="G911" s="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x14ac:dyDescent="0.3">
      <c r="A912" s="4"/>
      <c r="B912" s="4"/>
      <c r="C912" s="4"/>
      <c r="D912" s="4"/>
      <c r="E912" s="4"/>
      <c r="F912" s="3"/>
      <c r="G912" s="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x14ac:dyDescent="0.3">
      <c r="A913" s="4"/>
      <c r="B913" s="4"/>
      <c r="C913" s="4"/>
      <c r="D913" s="4"/>
      <c r="E913" s="4"/>
      <c r="F913" s="3"/>
      <c r="G913" s="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x14ac:dyDescent="0.3">
      <c r="A914" s="4"/>
      <c r="B914" s="4"/>
      <c r="C914" s="4"/>
      <c r="D914" s="4"/>
      <c r="E914" s="4"/>
      <c r="F914" s="3"/>
      <c r="G914" s="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x14ac:dyDescent="0.3">
      <c r="A915" s="4"/>
      <c r="B915" s="4"/>
      <c r="C915" s="4"/>
      <c r="D915" s="4"/>
      <c r="E915" s="4"/>
      <c r="F915" s="3"/>
      <c r="G915" s="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x14ac:dyDescent="0.3">
      <c r="A916" s="4"/>
      <c r="B916" s="4"/>
      <c r="C916" s="4"/>
      <c r="D916" s="4"/>
      <c r="E916" s="4"/>
      <c r="F916" s="3"/>
      <c r="G916" s="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x14ac:dyDescent="0.3">
      <c r="A917" s="4"/>
      <c r="B917" s="4"/>
      <c r="C917" s="4"/>
      <c r="D917" s="4"/>
      <c r="E917" s="4"/>
      <c r="F917" s="3"/>
      <c r="G917" s="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x14ac:dyDescent="0.3">
      <c r="A918" s="4"/>
      <c r="B918" s="4"/>
      <c r="C918" s="4"/>
      <c r="D918" s="4"/>
      <c r="E918" s="4"/>
      <c r="F918" s="3"/>
      <c r="G918" s="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x14ac:dyDescent="0.3">
      <c r="A919" s="4"/>
      <c r="B919" s="4"/>
      <c r="C919" s="4"/>
      <c r="D919" s="4"/>
      <c r="E919" s="4"/>
      <c r="F919" s="3"/>
      <c r="G919" s="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x14ac:dyDescent="0.3">
      <c r="A920" s="4"/>
      <c r="B920" s="4"/>
      <c r="C920" s="4"/>
      <c r="D920" s="4"/>
      <c r="E920" s="4"/>
      <c r="F920" s="3"/>
      <c r="G920" s="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x14ac:dyDescent="0.3">
      <c r="A921" s="4"/>
      <c r="B921" s="4"/>
      <c r="C921" s="4"/>
      <c r="D921" s="4"/>
      <c r="E921" s="4"/>
      <c r="F921" s="3"/>
      <c r="G921" s="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x14ac:dyDescent="0.3">
      <c r="A922" s="4"/>
      <c r="B922" s="4"/>
      <c r="C922" s="4"/>
      <c r="D922" s="4"/>
      <c r="E922" s="4"/>
      <c r="F922" s="3"/>
      <c r="G922" s="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x14ac:dyDescent="0.3">
      <c r="A923" s="4"/>
      <c r="B923" s="4"/>
      <c r="C923" s="4"/>
      <c r="D923" s="4"/>
      <c r="E923" s="4"/>
      <c r="F923" s="3"/>
      <c r="G923" s="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x14ac:dyDescent="0.3">
      <c r="A924" s="4"/>
      <c r="B924" s="4"/>
      <c r="C924" s="4"/>
      <c r="D924" s="4"/>
      <c r="E924" s="4"/>
      <c r="F924" s="3"/>
      <c r="G924" s="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x14ac:dyDescent="0.3">
      <c r="A925" s="4"/>
      <c r="B925" s="4"/>
      <c r="C925" s="4"/>
      <c r="D925" s="4"/>
      <c r="E925" s="4"/>
      <c r="F925" s="3"/>
      <c r="G925" s="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x14ac:dyDescent="0.3">
      <c r="A926" s="4"/>
      <c r="B926" s="4"/>
      <c r="C926" s="4"/>
      <c r="D926" s="4"/>
      <c r="E926" s="4"/>
      <c r="F926" s="3"/>
      <c r="G926" s="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x14ac:dyDescent="0.3">
      <c r="A927" s="4"/>
      <c r="B927" s="4"/>
      <c r="C927" s="4"/>
      <c r="D927" s="4"/>
      <c r="E927" s="4"/>
      <c r="F927" s="3"/>
      <c r="G927" s="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x14ac:dyDescent="0.3">
      <c r="A928" s="4"/>
      <c r="B928" s="4"/>
      <c r="C928" s="4"/>
      <c r="D928" s="4"/>
      <c r="E928" s="4"/>
      <c r="F928" s="3"/>
      <c r="G928" s="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x14ac:dyDescent="0.3">
      <c r="A929" s="4"/>
      <c r="B929" s="4"/>
      <c r="C929" s="4"/>
      <c r="D929" s="4"/>
      <c r="E929" s="4"/>
      <c r="F929" s="3"/>
      <c r="G929" s="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x14ac:dyDescent="0.3">
      <c r="A930" s="4"/>
      <c r="B930" s="4"/>
      <c r="C930" s="4"/>
      <c r="D930" s="4"/>
      <c r="E930" s="4"/>
      <c r="F930" s="3"/>
      <c r="G930" s="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x14ac:dyDescent="0.3">
      <c r="A931" s="4"/>
      <c r="B931" s="4"/>
      <c r="C931" s="4"/>
      <c r="D931" s="4"/>
      <c r="E931" s="4"/>
      <c r="F931" s="3"/>
      <c r="G931" s="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x14ac:dyDescent="0.3">
      <c r="A932" s="4"/>
      <c r="B932" s="4"/>
      <c r="C932" s="4"/>
      <c r="D932" s="4"/>
      <c r="E932" s="4"/>
      <c r="F932" s="3"/>
      <c r="G932" s="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x14ac:dyDescent="0.3">
      <c r="A933" s="4"/>
      <c r="B933" s="4"/>
      <c r="C933" s="4"/>
      <c r="D933" s="4"/>
      <c r="E933" s="4"/>
      <c r="F933" s="3"/>
      <c r="G933" s="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x14ac:dyDescent="0.3">
      <c r="A934" s="4"/>
      <c r="B934" s="4"/>
      <c r="C934" s="4"/>
      <c r="D934" s="4"/>
      <c r="E934" s="4"/>
      <c r="F934" s="3"/>
      <c r="G934" s="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x14ac:dyDescent="0.3">
      <c r="A935" s="4"/>
      <c r="B935" s="4"/>
      <c r="C935" s="4"/>
      <c r="D935" s="4"/>
      <c r="E935" s="4"/>
      <c r="F935" s="3"/>
      <c r="G935" s="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x14ac:dyDescent="0.3">
      <c r="A936" s="4"/>
      <c r="B936" s="4"/>
      <c r="C936" s="4"/>
      <c r="D936" s="4"/>
      <c r="E936" s="4"/>
      <c r="F936" s="3"/>
      <c r="G936" s="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x14ac:dyDescent="0.3">
      <c r="A937" s="4"/>
      <c r="B937" s="4"/>
      <c r="C937" s="4"/>
      <c r="D937" s="4"/>
      <c r="E937" s="4"/>
      <c r="F937" s="3"/>
      <c r="G937" s="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x14ac:dyDescent="0.3">
      <c r="A938" s="4"/>
      <c r="B938" s="4"/>
      <c r="C938" s="4"/>
      <c r="D938" s="4"/>
      <c r="E938" s="4"/>
      <c r="F938" s="3"/>
      <c r="G938" s="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x14ac:dyDescent="0.3">
      <c r="A939" s="4"/>
      <c r="B939" s="4"/>
      <c r="C939" s="4"/>
      <c r="D939" s="4"/>
      <c r="E939" s="4"/>
      <c r="F939" s="3"/>
      <c r="G939" s="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x14ac:dyDescent="0.3">
      <c r="A940" s="4"/>
      <c r="B940" s="4"/>
      <c r="C940" s="4"/>
      <c r="D940" s="4"/>
      <c r="E940" s="4"/>
      <c r="F940" s="3"/>
      <c r="G940" s="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x14ac:dyDescent="0.3">
      <c r="A941" s="4"/>
      <c r="B941" s="4"/>
      <c r="C941" s="4"/>
      <c r="D941" s="4"/>
      <c r="E941" s="4"/>
      <c r="F941" s="3"/>
      <c r="G941" s="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x14ac:dyDescent="0.3">
      <c r="A942" s="4"/>
      <c r="B942" s="4"/>
      <c r="C942" s="4"/>
      <c r="D942" s="4"/>
      <c r="E942" s="4"/>
      <c r="F942" s="3"/>
      <c r="G942" s="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x14ac:dyDescent="0.3">
      <c r="A943" s="4"/>
      <c r="B943" s="4"/>
      <c r="C943" s="4"/>
      <c r="D943" s="4"/>
      <c r="E943" s="4"/>
      <c r="F943" s="3"/>
      <c r="G943" s="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x14ac:dyDescent="0.3">
      <c r="A944" s="4"/>
      <c r="B944" s="4"/>
      <c r="C944" s="4"/>
      <c r="D944" s="4"/>
      <c r="E944" s="4"/>
      <c r="F944" s="3"/>
      <c r="G944" s="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x14ac:dyDescent="0.3">
      <c r="A945" s="4"/>
      <c r="B945" s="4"/>
      <c r="C945" s="4"/>
      <c r="D945" s="4"/>
      <c r="E945" s="4"/>
      <c r="F945" s="3"/>
      <c r="G945" s="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x14ac:dyDescent="0.3">
      <c r="A946" s="4"/>
      <c r="B946" s="4"/>
      <c r="C946" s="4"/>
      <c r="D946" s="4"/>
      <c r="E946" s="4"/>
      <c r="F946" s="3"/>
      <c r="G946" s="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x14ac:dyDescent="0.3">
      <c r="A947" s="4"/>
      <c r="B947" s="4"/>
      <c r="C947" s="4"/>
      <c r="D947" s="4"/>
      <c r="E947" s="4"/>
      <c r="F947" s="3"/>
      <c r="G947" s="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x14ac:dyDescent="0.3">
      <c r="A948" s="4"/>
      <c r="B948" s="4"/>
      <c r="C948" s="4"/>
      <c r="D948" s="4"/>
      <c r="E948" s="4"/>
      <c r="F948" s="3"/>
      <c r="G948" s="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x14ac:dyDescent="0.3">
      <c r="A949" s="4"/>
      <c r="B949" s="4"/>
      <c r="C949" s="4"/>
      <c r="D949" s="4"/>
      <c r="E949" s="4"/>
      <c r="F949" s="3"/>
      <c r="G949" s="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x14ac:dyDescent="0.3">
      <c r="A950" s="4"/>
      <c r="B950" s="4"/>
      <c r="C950" s="4"/>
      <c r="D950" s="4"/>
      <c r="E950" s="4"/>
      <c r="F950" s="3"/>
      <c r="G950" s="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x14ac:dyDescent="0.3">
      <c r="A951" s="4"/>
      <c r="B951" s="4"/>
      <c r="C951" s="4"/>
      <c r="D951" s="4"/>
      <c r="E951" s="4"/>
      <c r="F951" s="3"/>
      <c r="G951" s="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x14ac:dyDescent="0.3">
      <c r="A952" s="4"/>
      <c r="B952" s="4"/>
      <c r="C952" s="4"/>
      <c r="D952" s="4"/>
      <c r="E952" s="4"/>
      <c r="F952" s="3"/>
      <c r="G952" s="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x14ac:dyDescent="0.3">
      <c r="A953" s="4"/>
      <c r="B953" s="4"/>
      <c r="C953" s="4"/>
      <c r="D953" s="4"/>
      <c r="E953" s="4"/>
      <c r="F953" s="3"/>
      <c r="G953" s="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x14ac:dyDescent="0.3">
      <c r="A954" s="4"/>
      <c r="B954" s="4"/>
      <c r="C954" s="4"/>
      <c r="D954" s="4"/>
      <c r="E954" s="4"/>
      <c r="F954" s="3"/>
      <c r="G954" s="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x14ac:dyDescent="0.3">
      <c r="A955" s="4"/>
      <c r="B955" s="4"/>
      <c r="C955" s="4"/>
      <c r="D955" s="4"/>
      <c r="E955" s="4"/>
      <c r="F955" s="3"/>
      <c r="G955" s="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x14ac:dyDescent="0.3">
      <c r="A956" s="4"/>
      <c r="B956" s="4"/>
      <c r="C956" s="4"/>
      <c r="D956" s="4"/>
      <c r="E956" s="4"/>
      <c r="F956" s="3"/>
      <c r="G956" s="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x14ac:dyDescent="0.3">
      <c r="A957" s="4"/>
      <c r="B957" s="4"/>
      <c r="C957" s="4"/>
      <c r="D957" s="4"/>
      <c r="E957" s="4"/>
      <c r="F957" s="3"/>
      <c r="G957" s="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x14ac:dyDescent="0.3">
      <c r="A958" s="4"/>
      <c r="B958" s="4"/>
      <c r="C958" s="4"/>
      <c r="D958" s="4"/>
      <c r="E958" s="4"/>
      <c r="F958" s="3"/>
      <c r="G958" s="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x14ac:dyDescent="0.3">
      <c r="A959" s="4"/>
      <c r="B959" s="4"/>
      <c r="C959" s="4"/>
      <c r="D959" s="4"/>
      <c r="E959" s="4"/>
      <c r="F959" s="3"/>
      <c r="G959" s="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x14ac:dyDescent="0.3">
      <c r="A960" s="4"/>
      <c r="B960" s="4"/>
      <c r="C960" s="4"/>
      <c r="D960" s="4"/>
      <c r="E960" s="4"/>
      <c r="F960" s="3"/>
      <c r="G960" s="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x14ac:dyDescent="0.3">
      <c r="A961" s="4"/>
      <c r="B961" s="4"/>
      <c r="C961" s="4"/>
      <c r="D961" s="4"/>
      <c r="E961" s="4"/>
      <c r="F961" s="3"/>
      <c r="G961" s="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x14ac:dyDescent="0.3">
      <c r="A962" s="4"/>
      <c r="B962" s="4"/>
      <c r="C962" s="4"/>
      <c r="D962" s="4"/>
      <c r="E962" s="4"/>
      <c r="F962" s="3"/>
      <c r="G962" s="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x14ac:dyDescent="0.3">
      <c r="A963" s="4"/>
      <c r="B963" s="4"/>
      <c r="C963" s="4"/>
      <c r="D963" s="4"/>
      <c r="E963" s="4"/>
      <c r="F963" s="3"/>
      <c r="G963" s="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x14ac:dyDescent="0.3">
      <c r="A964" s="4"/>
      <c r="B964" s="4"/>
      <c r="C964" s="4"/>
      <c r="D964" s="4"/>
      <c r="E964" s="4"/>
      <c r="F964" s="3"/>
      <c r="G964" s="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x14ac:dyDescent="0.3">
      <c r="A965" s="4"/>
      <c r="B965" s="4"/>
      <c r="C965" s="4"/>
      <c r="D965" s="4"/>
      <c r="E965" s="4"/>
      <c r="F965" s="3"/>
      <c r="G965" s="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x14ac:dyDescent="0.3">
      <c r="A966" s="4"/>
      <c r="B966" s="4"/>
      <c r="C966" s="4"/>
      <c r="D966" s="4"/>
      <c r="E966" s="4"/>
      <c r="F966" s="3"/>
      <c r="G966" s="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x14ac:dyDescent="0.3">
      <c r="A967" s="4"/>
      <c r="B967" s="4"/>
      <c r="C967" s="4"/>
      <c r="D967" s="4"/>
      <c r="E967" s="4"/>
      <c r="F967" s="3"/>
      <c r="G967" s="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x14ac:dyDescent="0.3">
      <c r="A968" s="4"/>
      <c r="B968" s="4"/>
      <c r="C968" s="4"/>
      <c r="D968" s="4"/>
      <c r="E968" s="4"/>
      <c r="F968" s="3"/>
      <c r="G968" s="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x14ac:dyDescent="0.3">
      <c r="A969" s="4"/>
      <c r="B969" s="4"/>
      <c r="C969" s="4"/>
      <c r="D969" s="4"/>
      <c r="E969" s="4"/>
      <c r="F969" s="3"/>
      <c r="G969" s="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x14ac:dyDescent="0.3">
      <c r="A970" s="4"/>
      <c r="B970" s="4"/>
      <c r="C970" s="4"/>
      <c r="D970" s="4"/>
      <c r="E970" s="4"/>
      <c r="F970" s="3"/>
      <c r="G970" s="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x14ac:dyDescent="0.3">
      <c r="A971" s="4"/>
      <c r="B971" s="4"/>
      <c r="C971" s="4"/>
      <c r="D971" s="4"/>
      <c r="E971" s="4"/>
      <c r="F971" s="3"/>
      <c r="G971" s="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x14ac:dyDescent="0.3">
      <c r="A972" s="4"/>
      <c r="B972" s="4"/>
      <c r="C972" s="4"/>
      <c r="D972" s="4"/>
      <c r="E972" s="4"/>
      <c r="F972" s="3"/>
      <c r="G972" s="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x14ac:dyDescent="0.3">
      <c r="A973" s="4"/>
      <c r="B973" s="4"/>
      <c r="C973" s="4"/>
      <c r="D973" s="4"/>
      <c r="E973" s="4"/>
      <c r="F973" s="3"/>
      <c r="G973" s="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x14ac:dyDescent="0.3">
      <c r="A974" s="4"/>
      <c r="B974" s="4"/>
      <c r="C974" s="4"/>
      <c r="D974" s="4"/>
      <c r="E974" s="4"/>
      <c r="F974" s="3"/>
      <c r="G974" s="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x14ac:dyDescent="0.3">
      <c r="A975" s="4"/>
      <c r="B975" s="4"/>
      <c r="C975" s="4"/>
      <c r="D975" s="4"/>
      <c r="E975" s="4"/>
      <c r="F975" s="3"/>
      <c r="G975" s="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x14ac:dyDescent="0.3">
      <c r="A976" s="4"/>
      <c r="B976" s="4"/>
      <c r="C976" s="4"/>
      <c r="D976" s="4"/>
      <c r="E976" s="4"/>
      <c r="F976" s="3"/>
      <c r="G976" s="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x14ac:dyDescent="0.3">
      <c r="A977" s="4"/>
      <c r="B977" s="4"/>
      <c r="C977" s="4"/>
      <c r="D977" s="4"/>
      <c r="E977" s="4"/>
      <c r="F977" s="3"/>
      <c r="G977" s="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x14ac:dyDescent="0.3">
      <c r="A978" s="4"/>
      <c r="B978" s="4"/>
      <c r="C978" s="4"/>
      <c r="D978" s="4"/>
      <c r="E978" s="4"/>
      <c r="F978" s="3"/>
      <c r="G978" s="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x14ac:dyDescent="0.3">
      <c r="A979" s="4"/>
      <c r="B979" s="4"/>
      <c r="C979" s="4"/>
      <c r="D979" s="4"/>
      <c r="E979" s="4"/>
      <c r="F979" s="3"/>
      <c r="G979" s="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x14ac:dyDescent="0.3">
      <c r="A980" s="4"/>
      <c r="B980" s="4"/>
      <c r="C980" s="4"/>
      <c r="D980" s="4"/>
      <c r="E980" s="4"/>
      <c r="F980" s="3"/>
      <c r="G980" s="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x14ac:dyDescent="0.3">
      <c r="A981" s="4"/>
      <c r="B981" s="4"/>
      <c r="C981" s="4"/>
      <c r="D981" s="4"/>
      <c r="E981" s="4"/>
      <c r="F981" s="3"/>
      <c r="G981" s="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x14ac:dyDescent="0.3">
      <c r="A982" s="4"/>
      <c r="B982" s="4"/>
      <c r="C982" s="4"/>
      <c r="D982" s="4"/>
      <c r="E982" s="4"/>
      <c r="F982" s="3"/>
      <c r="G982" s="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x14ac:dyDescent="0.3">
      <c r="A983" s="4"/>
      <c r="B983" s="4"/>
      <c r="C983" s="4"/>
      <c r="D983" s="4"/>
      <c r="E983" s="4"/>
      <c r="F983" s="3"/>
      <c r="G983" s="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x14ac:dyDescent="0.3">
      <c r="A984" s="4"/>
      <c r="B984" s="4"/>
      <c r="C984" s="4"/>
      <c r="D984" s="4"/>
      <c r="E984" s="4"/>
      <c r="F984" s="3"/>
      <c r="G984" s="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x14ac:dyDescent="0.3">
      <c r="A985" s="4"/>
      <c r="B985" s="4"/>
      <c r="C985" s="4"/>
      <c r="D985" s="4"/>
      <c r="E985" s="4"/>
      <c r="F985" s="3"/>
      <c r="G985" s="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x14ac:dyDescent="0.3">
      <c r="A986" s="4"/>
      <c r="B986" s="4"/>
      <c r="C986" s="4"/>
      <c r="D986" s="4"/>
      <c r="E986" s="4"/>
      <c r="F986" s="3"/>
      <c r="G986" s="3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x14ac:dyDescent="0.3">
      <c r="A987" s="4"/>
      <c r="B987" s="4"/>
      <c r="C987" s="4"/>
      <c r="D987" s="4"/>
      <c r="E987" s="4"/>
      <c r="F987" s="3"/>
      <c r="G987" s="3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x14ac:dyDescent="0.3">
      <c r="A988" s="4"/>
      <c r="B988" s="4"/>
      <c r="C988" s="4"/>
      <c r="D988" s="4"/>
      <c r="E988" s="4"/>
      <c r="F988" s="3"/>
      <c r="G988" s="3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x14ac:dyDescent="0.3">
      <c r="A989" s="4"/>
      <c r="B989" s="4"/>
      <c r="C989" s="4"/>
      <c r="D989" s="4"/>
      <c r="E989" s="4"/>
      <c r="F989" s="3"/>
      <c r="G989" s="3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x14ac:dyDescent="0.3">
      <c r="A990" s="4"/>
      <c r="B990" s="4"/>
      <c r="C990" s="4"/>
      <c r="D990" s="4"/>
      <c r="E990" s="4"/>
      <c r="F990" s="3"/>
      <c r="G990" s="3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x14ac:dyDescent="0.3">
      <c r="A991" s="4"/>
      <c r="B991" s="4"/>
      <c r="C991" s="4"/>
      <c r="D991" s="4"/>
      <c r="E991" s="4"/>
      <c r="F991" s="3"/>
      <c r="G991" s="3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x14ac:dyDescent="0.3">
      <c r="A992" s="4"/>
      <c r="B992" s="4"/>
      <c r="C992" s="4"/>
      <c r="D992" s="4"/>
      <c r="E992" s="4"/>
      <c r="F992" s="3"/>
      <c r="G992" s="3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x14ac:dyDescent="0.3">
      <c r="A993" s="4"/>
      <c r="B993" s="4"/>
      <c r="C993" s="4"/>
      <c r="D993" s="4"/>
      <c r="E993" s="4"/>
      <c r="F993" s="3"/>
      <c r="G993" s="3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x14ac:dyDescent="0.3">
      <c r="A994" s="4"/>
      <c r="B994" s="4"/>
      <c r="C994" s="4"/>
      <c r="D994" s="4"/>
      <c r="E994" s="4"/>
      <c r="F994" s="3"/>
      <c r="G994" s="3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x14ac:dyDescent="0.3">
      <c r="A995" s="4"/>
      <c r="B995" s="4"/>
      <c r="C995" s="4"/>
      <c r="D995" s="4"/>
      <c r="E995" s="4"/>
      <c r="F995" s="3"/>
      <c r="G995" s="3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x14ac:dyDescent="0.3">
      <c r="A996" s="4"/>
      <c r="B996" s="4"/>
      <c r="C996" s="4"/>
      <c r="D996" s="4"/>
      <c r="E996" s="4"/>
      <c r="F996" s="3"/>
      <c r="G996" s="3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x14ac:dyDescent="0.3">
      <c r="A997" s="4"/>
      <c r="B997" s="4"/>
      <c r="C997" s="4"/>
      <c r="D997" s="4"/>
      <c r="E997" s="4"/>
      <c r="F997" s="3"/>
      <c r="G997" s="3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x14ac:dyDescent="0.3">
      <c r="A998" s="4"/>
      <c r="B998" s="4"/>
      <c r="C998" s="4"/>
      <c r="D998" s="4"/>
      <c r="E998" s="4"/>
      <c r="F998" s="3"/>
      <c r="G998" s="3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x14ac:dyDescent="0.3">
      <c r="A999" s="4"/>
      <c r="B999" s="4"/>
      <c r="C999" s="4"/>
      <c r="D999" s="4"/>
      <c r="E999" s="4"/>
      <c r="F999" s="3"/>
      <c r="G999" s="3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x14ac:dyDescent="0.3">
      <c r="A1000" s="4"/>
      <c r="B1000" s="4"/>
      <c r="C1000" s="4"/>
      <c r="D1000" s="4"/>
      <c r="E1000" s="4"/>
      <c r="F1000" s="3"/>
      <c r="G1000" s="3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x14ac:dyDescent="0.3">
      <c r="A1001" s="4"/>
      <c r="B1001" s="4"/>
      <c r="C1001" s="4"/>
      <c r="D1001" s="4"/>
      <c r="E1001" s="4"/>
      <c r="F1001" s="3"/>
      <c r="G1001" s="3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x14ac:dyDescent="0.3">
      <c r="A1002" s="4"/>
      <c r="B1002" s="4"/>
      <c r="C1002" s="4"/>
      <c r="D1002" s="4"/>
      <c r="E1002" s="4"/>
      <c r="F1002" s="3"/>
      <c r="G1002" s="3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x14ac:dyDescent="0.3">
      <c r="A1003" s="4"/>
      <c r="B1003" s="4"/>
      <c r="C1003" s="4"/>
      <c r="D1003" s="4"/>
      <c r="E1003" s="4"/>
      <c r="F1003" s="3"/>
      <c r="G1003" s="3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x14ac:dyDescent="0.3">
      <c r="A1004" s="4"/>
      <c r="B1004" s="4"/>
      <c r="C1004" s="4"/>
      <c r="D1004" s="4"/>
      <c r="E1004" s="4"/>
      <c r="F1004" s="3"/>
      <c r="G1004" s="3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x14ac:dyDescent="0.3">
      <c r="A1005" s="4"/>
      <c r="B1005" s="4"/>
      <c r="C1005" s="4"/>
      <c r="D1005" s="4"/>
      <c r="E1005" s="4"/>
      <c r="F1005" s="3"/>
      <c r="G1005" s="3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x14ac:dyDescent="0.3">
      <c r="A1006" s="4"/>
      <c r="B1006" s="4"/>
      <c r="C1006" s="4"/>
      <c r="D1006" s="4"/>
      <c r="E1006" s="4"/>
      <c r="F1006" s="3"/>
      <c r="G1006" s="3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x14ac:dyDescent="0.3">
      <c r="A1007" s="4"/>
      <c r="B1007" s="4"/>
      <c r="C1007" s="4"/>
      <c r="D1007" s="4"/>
      <c r="E1007" s="4"/>
      <c r="F1007" s="3"/>
      <c r="G1007" s="3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x14ac:dyDescent="0.3">
      <c r="A1008" s="4"/>
      <c r="B1008" s="4"/>
      <c r="C1008" s="4"/>
      <c r="D1008" s="4"/>
      <c r="E1008" s="4"/>
      <c r="F1008" s="3"/>
      <c r="G1008" s="3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x14ac:dyDescent="0.3">
      <c r="A1009" s="4"/>
      <c r="B1009" s="4"/>
      <c r="C1009" s="4"/>
      <c r="D1009" s="4"/>
      <c r="E1009" s="4"/>
      <c r="F1009" s="3"/>
      <c r="G1009" s="3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x14ac:dyDescent="0.3">
      <c r="A1010" s="4"/>
      <c r="B1010" s="4"/>
      <c r="C1010" s="4"/>
      <c r="D1010" s="4"/>
      <c r="E1010" s="4"/>
      <c r="F1010" s="3"/>
      <c r="G1010" s="3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x14ac:dyDescent="0.3">
      <c r="A1011" s="4"/>
      <c r="B1011" s="4"/>
      <c r="C1011" s="4"/>
      <c r="D1011" s="4"/>
      <c r="E1011" s="4"/>
      <c r="F1011" s="3"/>
      <c r="G1011" s="3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x14ac:dyDescent="0.3">
      <c r="A1012" s="4"/>
      <c r="B1012" s="4"/>
      <c r="C1012" s="4"/>
      <c r="D1012" s="4"/>
      <c r="E1012" s="4"/>
      <c r="F1012" s="3"/>
      <c r="G1012" s="3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x14ac:dyDescent="0.3">
      <c r="A1013" s="4"/>
      <c r="B1013" s="4"/>
      <c r="C1013" s="4"/>
      <c r="D1013" s="4"/>
      <c r="E1013" s="4"/>
      <c r="F1013" s="3"/>
      <c r="G1013" s="3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x14ac:dyDescent="0.3">
      <c r="A1014" s="4"/>
      <c r="B1014" s="4"/>
      <c r="C1014" s="4"/>
      <c r="D1014" s="4"/>
      <c r="E1014" s="4"/>
      <c r="F1014" s="3"/>
      <c r="G1014" s="3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x14ac:dyDescent="0.3">
      <c r="A1015" s="4"/>
      <c r="B1015" s="4"/>
      <c r="C1015" s="4"/>
      <c r="D1015" s="4"/>
      <c r="E1015" s="4"/>
      <c r="F1015" s="3"/>
      <c r="G1015" s="3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x14ac:dyDescent="0.3">
      <c r="A1016" s="4"/>
      <c r="B1016" s="4"/>
      <c r="C1016" s="4"/>
      <c r="D1016" s="4"/>
      <c r="E1016" s="4"/>
      <c r="F1016" s="3"/>
      <c r="G1016" s="3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x14ac:dyDescent="0.3">
      <c r="A1017" s="4"/>
      <c r="B1017" s="4"/>
      <c r="C1017" s="4"/>
      <c r="D1017" s="4"/>
      <c r="E1017" s="4"/>
      <c r="F1017" s="3"/>
      <c r="G1017" s="3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x14ac:dyDescent="0.3">
      <c r="A1018" s="4"/>
      <c r="B1018" s="4"/>
      <c r="C1018" s="4"/>
      <c r="D1018" s="4"/>
      <c r="E1018" s="4"/>
      <c r="F1018" s="3"/>
      <c r="G1018" s="3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x14ac:dyDescent="0.3">
      <c r="A1019" s="4"/>
      <c r="B1019" s="4"/>
      <c r="C1019" s="4"/>
      <c r="D1019" s="4"/>
      <c r="E1019" s="4"/>
      <c r="F1019" s="3"/>
      <c r="G1019" s="3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x14ac:dyDescent="0.3">
      <c r="A1020" s="4"/>
      <c r="B1020" s="4"/>
      <c r="C1020" s="4"/>
      <c r="D1020" s="4"/>
      <c r="E1020" s="4"/>
      <c r="F1020" s="3"/>
      <c r="G1020" s="3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spans="1:24" x14ac:dyDescent="0.3">
      <c r="A1021" s="4"/>
      <c r="B1021" s="4"/>
      <c r="C1021" s="4"/>
      <c r="D1021" s="4"/>
      <c r="E1021" s="4"/>
      <c r="F1021" s="3"/>
      <c r="G1021" s="3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spans="1:24" x14ac:dyDescent="0.3">
      <c r="A1022" s="4"/>
      <c r="B1022" s="4"/>
      <c r="C1022" s="4"/>
      <c r="D1022" s="4"/>
      <c r="E1022" s="4"/>
      <c r="F1022" s="3"/>
      <c r="G1022" s="3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spans="1:24" x14ac:dyDescent="0.3">
      <c r="A1023" s="4"/>
      <c r="B1023" s="4"/>
      <c r="C1023" s="4"/>
      <c r="D1023" s="4"/>
      <c r="E1023" s="4"/>
      <c r="F1023" s="3"/>
      <c r="G1023" s="3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spans="1:24" x14ac:dyDescent="0.3">
      <c r="A1024" s="4"/>
      <c r="B1024" s="4"/>
      <c r="C1024" s="4"/>
      <c r="D1024" s="4"/>
      <c r="E1024" s="4"/>
      <c r="F1024" s="3"/>
      <c r="G1024" s="3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spans="1:24" x14ac:dyDescent="0.3">
      <c r="A1025" s="4"/>
      <c r="B1025" s="4"/>
      <c r="C1025" s="4"/>
      <c r="D1025" s="4"/>
      <c r="E1025" s="4"/>
      <c r="F1025" s="3"/>
      <c r="G1025" s="3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spans="1:24" x14ac:dyDescent="0.3">
      <c r="A1026" s="4"/>
      <c r="B1026" s="4"/>
      <c r="C1026" s="4"/>
      <c r="D1026" s="4"/>
      <c r="E1026" s="4"/>
      <c r="F1026" s="3"/>
      <c r="G1026" s="3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spans="1:24" x14ac:dyDescent="0.3">
      <c r="A1027" s="4"/>
      <c r="B1027" s="4"/>
      <c r="C1027" s="4"/>
      <c r="D1027" s="4"/>
      <c r="E1027" s="4"/>
      <c r="F1027" s="3"/>
      <c r="G1027" s="3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spans="1:24" x14ac:dyDescent="0.3">
      <c r="A1028" s="4"/>
      <c r="B1028" s="4"/>
      <c r="C1028" s="4"/>
      <c r="D1028" s="4"/>
      <c r="E1028" s="4"/>
      <c r="F1028" s="3"/>
      <c r="G1028" s="3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spans="1:24" x14ac:dyDescent="0.3">
      <c r="A1029" s="4"/>
      <c r="B1029" s="4"/>
      <c r="C1029" s="4"/>
      <c r="D1029" s="4"/>
      <c r="E1029" s="4"/>
      <c r="F1029" s="3"/>
      <c r="G1029" s="3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  <row r="1030" spans="1:24" x14ac:dyDescent="0.3">
      <c r="A1030" s="4"/>
      <c r="B1030" s="4"/>
      <c r="C1030" s="4"/>
      <c r="D1030" s="4"/>
      <c r="E1030" s="4"/>
      <c r="F1030" s="3"/>
      <c r="G1030" s="3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</row>
    <row r="1031" spans="1:24" x14ac:dyDescent="0.3">
      <c r="A1031" s="4"/>
      <c r="B1031" s="4"/>
      <c r="C1031" s="4"/>
      <c r="D1031" s="4"/>
      <c r="E1031" s="4"/>
      <c r="F1031" s="3"/>
      <c r="G1031" s="3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</row>
    <row r="1032" spans="1:24" x14ac:dyDescent="0.3">
      <c r="A1032" s="4"/>
      <c r="B1032" s="4"/>
      <c r="C1032" s="4"/>
      <c r="D1032" s="4"/>
      <c r="E1032" s="4"/>
      <c r="F1032" s="3"/>
      <c r="G1032" s="3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</row>
    <row r="1033" spans="1:24" x14ac:dyDescent="0.3">
      <c r="A1033" s="4"/>
      <c r="B1033" s="4"/>
      <c r="C1033" s="4"/>
      <c r="D1033" s="4"/>
      <c r="E1033" s="4"/>
      <c r="F1033" s="3"/>
      <c r="G1033" s="3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</row>
    <row r="1034" spans="1:24" x14ac:dyDescent="0.3">
      <c r="A1034" s="4"/>
      <c r="B1034" s="4"/>
      <c r="C1034" s="4"/>
      <c r="D1034" s="4"/>
      <c r="E1034" s="4"/>
      <c r="F1034" s="3"/>
      <c r="G1034" s="3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</row>
    <row r="1035" spans="1:24" x14ac:dyDescent="0.3">
      <c r="A1035" s="4"/>
      <c r="B1035" s="4"/>
      <c r="C1035" s="4"/>
      <c r="D1035" s="4"/>
      <c r="E1035" s="4"/>
      <c r="F1035" s="3"/>
      <c r="G1035" s="3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</row>
    <row r="1036" spans="1:24" x14ac:dyDescent="0.3">
      <c r="A1036" s="4"/>
      <c r="B1036" s="4"/>
      <c r="C1036" s="4"/>
      <c r="D1036" s="4"/>
      <c r="E1036" s="4"/>
      <c r="F1036" s="3"/>
      <c r="G1036" s="3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</row>
    <row r="1037" spans="1:24" x14ac:dyDescent="0.3">
      <c r="A1037" s="4"/>
      <c r="B1037" s="4"/>
      <c r="C1037" s="4"/>
      <c r="D1037" s="4"/>
      <c r="E1037" s="4"/>
      <c r="F1037" s="3"/>
      <c r="G1037" s="3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</row>
    <row r="1038" spans="1:24" x14ac:dyDescent="0.3">
      <c r="A1038" s="4"/>
      <c r="B1038" s="4"/>
      <c r="C1038" s="4"/>
      <c r="D1038" s="4"/>
      <c r="E1038" s="4"/>
      <c r="F1038" s="3"/>
      <c r="G1038" s="3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</row>
    <row r="1039" spans="1:24" x14ac:dyDescent="0.3">
      <c r="A1039" s="4"/>
      <c r="B1039" s="4"/>
      <c r="C1039" s="4"/>
      <c r="D1039" s="4"/>
      <c r="E1039" s="4"/>
      <c r="F1039" s="3"/>
      <c r="G1039" s="3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</row>
    <row r="1040" spans="1:24" x14ac:dyDescent="0.3">
      <c r="A1040" s="4"/>
      <c r="B1040" s="4"/>
      <c r="C1040" s="4"/>
      <c r="D1040" s="4"/>
      <c r="E1040" s="4"/>
      <c r="F1040" s="3"/>
      <c r="G1040" s="3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</row>
    <row r="1041" spans="1:24" x14ac:dyDescent="0.3">
      <c r="A1041" s="4"/>
      <c r="B1041" s="4"/>
      <c r="C1041" s="4"/>
      <c r="D1041" s="4"/>
      <c r="E1041" s="4"/>
      <c r="F1041" s="3"/>
      <c r="G1041" s="3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</row>
    <row r="1042" spans="1:24" x14ac:dyDescent="0.3">
      <c r="A1042" s="4"/>
      <c r="B1042" s="4"/>
      <c r="C1042" s="4"/>
      <c r="D1042" s="4"/>
      <c r="E1042" s="4"/>
      <c r="F1042" s="3"/>
      <c r="G1042" s="3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</row>
    <row r="1043" spans="1:24" x14ac:dyDescent="0.3">
      <c r="A1043" s="4"/>
      <c r="B1043" s="4"/>
      <c r="C1043" s="4"/>
      <c r="D1043" s="4"/>
      <c r="E1043" s="4"/>
      <c r="F1043" s="3"/>
      <c r="G1043" s="3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</row>
    <row r="1044" spans="1:24" x14ac:dyDescent="0.3">
      <c r="A1044" s="4"/>
      <c r="B1044" s="4"/>
      <c r="C1044" s="4"/>
      <c r="D1044" s="4"/>
      <c r="E1044" s="4"/>
      <c r="F1044" s="3"/>
      <c r="G1044" s="3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</row>
    <row r="1045" spans="1:24" x14ac:dyDescent="0.3">
      <c r="A1045" s="4"/>
      <c r="B1045" s="4"/>
      <c r="C1045" s="4"/>
      <c r="D1045" s="4"/>
      <c r="E1045" s="4"/>
      <c r="F1045" s="3"/>
      <c r="G1045" s="3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</row>
    <row r="1046" spans="1:24" x14ac:dyDescent="0.3">
      <c r="A1046" s="4"/>
      <c r="B1046" s="4"/>
      <c r="C1046" s="4"/>
      <c r="D1046" s="4"/>
      <c r="E1046" s="4"/>
      <c r="F1046" s="3"/>
      <c r="G1046" s="3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</row>
    <row r="1047" spans="1:24" x14ac:dyDescent="0.3">
      <c r="A1047" s="4"/>
      <c r="B1047" s="4"/>
      <c r="C1047" s="4"/>
      <c r="D1047" s="4"/>
      <c r="E1047" s="4"/>
      <c r="F1047" s="3"/>
      <c r="G1047" s="3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</row>
    <row r="1048" spans="1:24" x14ac:dyDescent="0.3">
      <c r="A1048" s="4"/>
      <c r="B1048" s="4"/>
      <c r="C1048" s="4"/>
      <c r="D1048" s="4"/>
      <c r="E1048" s="4"/>
      <c r="F1048" s="3"/>
      <c r="G1048" s="3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</row>
    <row r="1049" spans="1:24" x14ac:dyDescent="0.3">
      <c r="A1049" s="4"/>
      <c r="B1049" s="4"/>
      <c r="C1049" s="4"/>
      <c r="D1049" s="4"/>
      <c r="E1049" s="4"/>
      <c r="F1049" s="3"/>
      <c r="G1049" s="3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</row>
    <row r="1050" spans="1:24" x14ac:dyDescent="0.3">
      <c r="A1050" s="4"/>
      <c r="B1050" s="4"/>
      <c r="C1050" s="4"/>
      <c r="D1050" s="4"/>
      <c r="E1050" s="4"/>
      <c r="F1050" s="3"/>
      <c r="G1050" s="3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</row>
    <row r="1051" spans="1:24" x14ac:dyDescent="0.3">
      <c r="A1051" s="4"/>
      <c r="B1051" s="4"/>
      <c r="C1051" s="4"/>
      <c r="D1051" s="4"/>
      <c r="E1051" s="4"/>
      <c r="F1051" s="3"/>
      <c r="G1051" s="3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</row>
    <row r="1052" spans="1:24" x14ac:dyDescent="0.3">
      <c r="A1052" s="4"/>
      <c r="B1052" s="4"/>
      <c r="C1052" s="4"/>
      <c r="D1052" s="4"/>
      <c r="E1052" s="4"/>
      <c r="F1052" s="3"/>
      <c r="G1052" s="3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</row>
    <row r="1053" spans="1:24" x14ac:dyDescent="0.3">
      <c r="A1053" s="4"/>
      <c r="B1053" s="4"/>
      <c r="C1053" s="4"/>
      <c r="D1053" s="4"/>
      <c r="E1053" s="4"/>
      <c r="F1053" s="3"/>
      <c r="G1053" s="3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</row>
    <row r="1054" spans="1:24" x14ac:dyDescent="0.3">
      <c r="A1054" s="4"/>
      <c r="B1054" s="4"/>
      <c r="C1054" s="4"/>
      <c r="D1054" s="4"/>
      <c r="E1054" s="4"/>
      <c r="F1054" s="3"/>
      <c r="G1054" s="3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</row>
    <row r="1055" spans="1:24" x14ac:dyDescent="0.3">
      <c r="A1055" s="4"/>
      <c r="B1055" s="4"/>
      <c r="C1055" s="4"/>
      <c r="D1055" s="4"/>
      <c r="E1055" s="4"/>
      <c r="F1055" s="3"/>
      <c r="G1055" s="3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</row>
    <row r="1056" spans="1:24" x14ac:dyDescent="0.3">
      <c r="A1056" s="4"/>
      <c r="B1056" s="4"/>
      <c r="C1056" s="4"/>
      <c r="D1056" s="4"/>
      <c r="E1056" s="4"/>
      <c r="F1056" s="3"/>
      <c r="G1056" s="3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</row>
    <row r="1057" spans="1:24" x14ac:dyDescent="0.3">
      <c r="A1057" s="4"/>
      <c r="B1057" s="4"/>
      <c r="C1057" s="4"/>
      <c r="D1057" s="4"/>
      <c r="E1057" s="4"/>
      <c r="F1057" s="3"/>
      <c r="G1057" s="3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</row>
    <row r="1058" spans="1:24" x14ac:dyDescent="0.3">
      <c r="A1058" s="4"/>
      <c r="B1058" s="4"/>
      <c r="C1058" s="4"/>
      <c r="D1058" s="4"/>
      <c r="E1058" s="4"/>
      <c r="F1058" s="3"/>
      <c r="G1058" s="3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</row>
    <row r="1059" spans="1:24" x14ac:dyDescent="0.3">
      <c r="A1059" s="4"/>
      <c r="B1059" s="4"/>
      <c r="C1059" s="4"/>
      <c r="D1059" s="4"/>
      <c r="E1059" s="4"/>
      <c r="F1059" s="3"/>
      <c r="G1059" s="3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</row>
    <row r="1060" spans="1:24" x14ac:dyDescent="0.3">
      <c r="A1060" s="4"/>
      <c r="B1060" s="4"/>
      <c r="C1060" s="4"/>
      <c r="D1060" s="4"/>
      <c r="E1060" s="4"/>
      <c r="F1060" s="3"/>
      <c r="G1060" s="3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</row>
    <row r="1061" spans="1:24" x14ac:dyDescent="0.3">
      <c r="A1061" s="4"/>
      <c r="B1061" s="4"/>
      <c r="C1061" s="4"/>
      <c r="D1061" s="4"/>
      <c r="E1061" s="4"/>
      <c r="F1061" s="3"/>
      <c r="G1061" s="3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</row>
    <row r="1062" spans="1:24" x14ac:dyDescent="0.3">
      <c r="A1062" s="4"/>
      <c r="B1062" s="4"/>
      <c r="C1062" s="4"/>
      <c r="D1062" s="4"/>
      <c r="E1062" s="4"/>
      <c r="F1062" s="3"/>
      <c r="G1062" s="3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</row>
    <row r="1063" spans="1:24" x14ac:dyDescent="0.3">
      <c r="A1063" s="4"/>
      <c r="B1063" s="4"/>
      <c r="C1063" s="4"/>
      <c r="D1063" s="4"/>
      <c r="E1063" s="4"/>
      <c r="F1063" s="3"/>
      <c r="G1063" s="3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</row>
    <row r="1064" spans="1:24" x14ac:dyDescent="0.3">
      <c r="A1064" s="4"/>
      <c r="B1064" s="4"/>
      <c r="C1064" s="4"/>
      <c r="D1064" s="4"/>
      <c r="E1064" s="4"/>
      <c r="F1064" s="3"/>
      <c r="G1064" s="3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</row>
    <row r="1065" spans="1:24" x14ac:dyDescent="0.3">
      <c r="A1065" s="4"/>
      <c r="B1065" s="4"/>
      <c r="C1065" s="4"/>
      <c r="D1065" s="4"/>
      <c r="E1065" s="4"/>
      <c r="F1065" s="3"/>
      <c r="G1065" s="3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</row>
    <row r="1066" spans="1:24" x14ac:dyDescent="0.3">
      <c r="A1066" s="4"/>
      <c r="B1066" s="4"/>
      <c r="C1066" s="4"/>
      <c r="D1066" s="4"/>
      <c r="E1066" s="4"/>
      <c r="F1066" s="3"/>
      <c r="G1066" s="3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</row>
    <row r="1067" spans="1:24" x14ac:dyDescent="0.3">
      <c r="A1067" s="4"/>
      <c r="B1067" s="4"/>
      <c r="C1067" s="4"/>
      <c r="D1067" s="4"/>
      <c r="E1067" s="4"/>
      <c r="F1067" s="3"/>
      <c r="G1067" s="3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</row>
    <row r="1068" spans="1:24" x14ac:dyDescent="0.3">
      <c r="A1068" s="4"/>
      <c r="B1068" s="4"/>
      <c r="C1068" s="4"/>
      <c r="D1068" s="4"/>
      <c r="E1068" s="4"/>
      <c r="F1068" s="3"/>
      <c r="G1068" s="3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</row>
    <row r="1069" spans="1:24" x14ac:dyDescent="0.3">
      <c r="A1069" s="4"/>
      <c r="B1069" s="4"/>
      <c r="C1069" s="4"/>
      <c r="D1069" s="4"/>
      <c r="E1069" s="4"/>
      <c r="F1069" s="3"/>
      <c r="G1069" s="3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</row>
    <row r="1070" spans="1:24" x14ac:dyDescent="0.3">
      <c r="A1070" s="4"/>
      <c r="B1070" s="4"/>
      <c r="C1070" s="4"/>
      <c r="D1070" s="4"/>
      <c r="E1070" s="4"/>
      <c r="F1070" s="3"/>
      <c r="G1070" s="3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</row>
    <row r="1071" spans="1:24" x14ac:dyDescent="0.3">
      <c r="A1071" s="4"/>
      <c r="B1071" s="4"/>
      <c r="C1071" s="4"/>
      <c r="D1071" s="4"/>
      <c r="E1071" s="4"/>
      <c r="F1071" s="3"/>
      <c r="G1071" s="3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</row>
    <row r="1072" spans="1:24" x14ac:dyDescent="0.3">
      <c r="A1072" s="4"/>
      <c r="B1072" s="4"/>
      <c r="C1072" s="4"/>
      <c r="D1072" s="4"/>
      <c r="E1072" s="4"/>
      <c r="F1072" s="3"/>
      <c r="G1072" s="3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</row>
    <row r="1073" spans="1:24" x14ac:dyDescent="0.3">
      <c r="A1073" s="4"/>
      <c r="B1073" s="4"/>
      <c r="C1073" s="4"/>
      <c r="D1073" s="4"/>
      <c r="E1073" s="4"/>
      <c r="F1073" s="3"/>
      <c r="G1073" s="3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</row>
    <row r="1074" spans="1:24" x14ac:dyDescent="0.3">
      <c r="A1074" s="4"/>
      <c r="B1074" s="4"/>
      <c r="C1074" s="4"/>
      <c r="D1074" s="4"/>
      <c r="E1074" s="4"/>
      <c r="F1074" s="3"/>
      <c r="G1074" s="3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</row>
    <row r="1075" spans="1:24" x14ac:dyDescent="0.3">
      <c r="A1075" s="4"/>
      <c r="B1075" s="4"/>
      <c r="C1075" s="4"/>
      <c r="D1075" s="4"/>
      <c r="E1075" s="4"/>
      <c r="F1075" s="3"/>
      <c r="G1075" s="3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</row>
    <row r="1076" spans="1:24" x14ac:dyDescent="0.3">
      <c r="A1076" s="4"/>
      <c r="B1076" s="4"/>
      <c r="C1076" s="4"/>
      <c r="D1076" s="4"/>
      <c r="E1076" s="4"/>
      <c r="F1076" s="3"/>
      <c r="G1076" s="3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</row>
    <row r="1077" spans="1:24" x14ac:dyDescent="0.3">
      <c r="A1077" s="4"/>
      <c r="B1077" s="4"/>
      <c r="C1077" s="4"/>
      <c r="D1077" s="4"/>
      <c r="E1077" s="4"/>
      <c r="F1077" s="3"/>
      <c r="G1077" s="3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</row>
    <row r="1078" spans="1:24" x14ac:dyDescent="0.3">
      <c r="A1078" s="4"/>
      <c r="B1078" s="4"/>
      <c r="C1078" s="4"/>
      <c r="D1078" s="4"/>
      <c r="E1078" s="4"/>
      <c r="F1078" s="3"/>
      <c r="G1078" s="3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</row>
    <row r="1079" spans="1:24" x14ac:dyDescent="0.3">
      <c r="A1079" s="4"/>
      <c r="B1079" s="4"/>
      <c r="C1079" s="4"/>
      <c r="D1079" s="4"/>
      <c r="E1079" s="4"/>
      <c r="F1079" s="3"/>
      <c r="G1079" s="3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</row>
    <row r="1080" spans="1:24" x14ac:dyDescent="0.3">
      <c r="A1080" s="4"/>
      <c r="B1080" s="4"/>
      <c r="C1080" s="4"/>
      <c r="D1080" s="4"/>
      <c r="E1080" s="4"/>
      <c r="F1080" s="3"/>
      <c r="G1080" s="3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</row>
    <row r="1081" spans="1:24" x14ac:dyDescent="0.3">
      <c r="A1081" s="4"/>
      <c r="B1081" s="4"/>
      <c r="C1081" s="4"/>
      <c r="D1081" s="4"/>
      <c r="E1081" s="4"/>
      <c r="F1081" s="3"/>
      <c r="G1081" s="3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</row>
    <row r="1082" spans="1:24" x14ac:dyDescent="0.3">
      <c r="A1082" s="4"/>
      <c r="B1082" s="4"/>
      <c r="C1082" s="4"/>
      <c r="D1082" s="4"/>
      <c r="E1082" s="4"/>
      <c r="F1082" s="3"/>
      <c r="G1082" s="3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</row>
    <row r="1083" spans="1:24" x14ac:dyDescent="0.3">
      <c r="A1083" s="4"/>
      <c r="B1083" s="4"/>
      <c r="C1083" s="4"/>
      <c r="D1083" s="4"/>
      <c r="E1083" s="4"/>
      <c r="F1083" s="3"/>
      <c r="G1083" s="3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</row>
    <row r="1084" spans="1:24" x14ac:dyDescent="0.3">
      <c r="A1084" s="4"/>
      <c r="B1084" s="4"/>
      <c r="C1084" s="4"/>
      <c r="D1084" s="4"/>
      <c r="E1084" s="4"/>
      <c r="F1084" s="3"/>
      <c r="G1084" s="3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</row>
    <row r="1085" spans="1:24" x14ac:dyDescent="0.3">
      <c r="A1085" s="4"/>
      <c r="B1085" s="4"/>
      <c r="C1085" s="4"/>
      <c r="D1085" s="4"/>
      <c r="E1085" s="4"/>
      <c r="F1085" s="3"/>
      <c r="G1085" s="3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</row>
    <row r="1086" spans="1:24" x14ac:dyDescent="0.3">
      <c r="A1086" s="4"/>
      <c r="B1086" s="4"/>
      <c r="C1086" s="4"/>
      <c r="D1086" s="4"/>
      <c r="E1086" s="4"/>
      <c r="F1086" s="3"/>
      <c r="G1086" s="3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</row>
    <row r="1087" spans="1:24" x14ac:dyDescent="0.3">
      <c r="A1087" s="4"/>
      <c r="B1087" s="4"/>
      <c r="C1087" s="4"/>
      <c r="D1087" s="4"/>
      <c r="E1087" s="4"/>
      <c r="F1087" s="3"/>
      <c r="G1087" s="3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</row>
    <row r="1088" spans="1:24" x14ac:dyDescent="0.3">
      <c r="A1088" s="4"/>
      <c r="B1088" s="4"/>
      <c r="C1088" s="4"/>
      <c r="D1088" s="4"/>
      <c r="E1088" s="4"/>
      <c r="F1088" s="3"/>
      <c r="G1088" s="3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</row>
    <row r="1089" spans="1:24" x14ac:dyDescent="0.3">
      <c r="A1089" s="4"/>
      <c r="B1089" s="4"/>
      <c r="C1089" s="4"/>
      <c r="D1089" s="4"/>
      <c r="E1089" s="4"/>
      <c r="F1089" s="3"/>
      <c r="G1089" s="3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</row>
    <row r="1090" spans="1:24" x14ac:dyDescent="0.3">
      <c r="A1090" s="4"/>
      <c r="B1090" s="4"/>
      <c r="C1090" s="4"/>
      <c r="D1090" s="4"/>
      <c r="E1090" s="4"/>
      <c r="F1090" s="3"/>
      <c r="G1090" s="3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</row>
    <row r="1091" spans="1:24" x14ac:dyDescent="0.3">
      <c r="A1091" s="4"/>
      <c r="B1091" s="4"/>
      <c r="C1091" s="4"/>
      <c r="D1091" s="4"/>
      <c r="E1091" s="4"/>
      <c r="F1091" s="3"/>
      <c r="G1091" s="3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</row>
    <row r="1092" spans="1:24" x14ac:dyDescent="0.3">
      <c r="A1092" s="4"/>
      <c r="B1092" s="4"/>
      <c r="C1092" s="4"/>
      <c r="D1092" s="4"/>
      <c r="E1092" s="4"/>
      <c r="F1092" s="3"/>
      <c r="G1092" s="3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</row>
    <row r="1093" spans="1:24" x14ac:dyDescent="0.3">
      <c r="A1093" s="4"/>
      <c r="B1093" s="4"/>
      <c r="C1093" s="4"/>
      <c r="D1093" s="4"/>
      <c r="E1093" s="4"/>
      <c r="F1093" s="3"/>
      <c r="G1093" s="3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</row>
    <row r="1094" spans="1:24" x14ac:dyDescent="0.3">
      <c r="A1094" s="4"/>
      <c r="B1094" s="4"/>
      <c r="C1094" s="4"/>
      <c r="D1094" s="4"/>
      <c r="E1094" s="4"/>
      <c r="F1094" s="3"/>
      <c r="G1094" s="3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</row>
    <row r="1095" spans="1:24" x14ac:dyDescent="0.3">
      <c r="A1095" s="4"/>
      <c r="B1095" s="4"/>
      <c r="C1095" s="4"/>
      <c r="D1095" s="4"/>
      <c r="E1095" s="4"/>
      <c r="F1095" s="3"/>
      <c r="G1095" s="3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</row>
    <row r="1096" spans="1:24" x14ac:dyDescent="0.3">
      <c r="A1096" s="4"/>
      <c r="B1096" s="4"/>
      <c r="C1096" s="4"/>
      <c r="D1096" s="4"/>
      <c r="E1096" s="4"/>
      <c r="F1096" s="3"/>
      <c r="G1096" s="3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</row>
    <row r="1097" spans="1:24" x14ac:dyDescent="0.3">
      <c r="A1097" s="4"/>
      <c r="B1097" s="4"/>
      <c r="C1097" s="4"/>
      <c r="D1097" s="4"/>
      <c r="E1097" s="4"/>
      <c r="F1097" s="3"/>
      <c r="G1097" s="3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</row>
    <row r="1098" spans="1:24" x14ac:dyDescent="0.3">
      <c r="A1098" s="4"/>
      <c r="B1098" s="4"/>
      <c r="C1098" s="4"/>
      <c r="D1098" s="4"/>
      <c r="E1098" s="4"/>
      <c r="F1098" s="3"/>
      <c r="G1098" s="3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</row>
    <row r="1099" spans="1:24" x14ac:dyDescent="0.3">
      <c r="A1099" s="4"/>
      <c r="B1099" s="4"/>
      <c r="C1099" s="4"/>
      <c r="D1099" s="4"/>
      <c r="E1099" s="4"/>
      <c r="F1099" s="3"/>
      <c r="G1099" s="3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</row>
    <row r="1100" spans="1:24" x14ac:dyDescent="0.3">
      <c r="A1100" s="4"/>
      <c r="B1100" s="4"/>
      <c r="C1100" s="4"/>
      <c r="D1100" s="4"/>
      <c r="E1100" s="4"/>
      <c r="F1100" s="3"/>
      <c r="G1100" s="3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</row>
    <row r="1101" spans="1:24" x14ac:dyDescent="0.3">
      <c r="A1101" s="4"/>
      <c r="B1101" s="4"/>
      <c r="C1101" s="4"/>
      <c r="D1101" s="4"/>
      <c r="E1101" s="4"/>
      <c r="F1101" s="3"/>
      <c r="G1101" s="3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</row>
    <row r="1102" spans="1:24" x14ac:dyDescent="0.3">
      <c r="A1102" s="4"/>
      <c r="B1102" s="4"/>
      <c r="C1102" s="4"/>
      <c r="D1102" s="4"/>
      <c r="E1102" s="4"/>
      <c r="F1102" s="3"/>
      <c r="G1102" s="3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</row>
    <row r="1103" spans="1:24" x14ac:dyDescent="0.3">
      <c r="A1103" s="4"/>
      <c r="B1103" s="4"/>
      <c r="C1103" s="4"/>
      <c r="D1103" s="4"/>
      <c r="E1103" s="4"/>
      <c r="F1103" s="3"/>
      <c r="G1103" s="3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</row>
    <row r="1104" spans="1:24" x14ac:dyDescent="0.3">
      <c r="A1104" s="4"/>
      <c r="B1104" s="4"/>
      <c r="C1104" s="4"/>
      <c r="D1104" s="4"/>
      <c r="E1104" s="4"/>
      <c r="F1104" s="3"/>
      <c r="G1104" s="3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</row>
    <row r="1105" spans="1:24" x14ac:dyDescent="0.3">
      <c r="A1105" s="4"/>
      <c r="B1105" s="4"/>
      <c r="C1105" s="4"/>
      <c r="D1105" s="4"/>
      <c r="E1105" s="4"/>
      <c r="F1105" s="3"/>
      <c r="G1105" s="3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</row>
    <row r="1106" spans="1:24" x14ac:dyDescent="0.3">
      <c r="A1106" s="4"/>
      <c r="B1106" s="4"/>
      <c r="C1106" s="4"/>
      <c r="D1106" s="4"/>
      <c r="E1106" s="4"/>
      <c r="F1106" s="3"/>
      <c r="G1106" s="3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</row>
    <row r="1107" spans="1:24" x14ac:dyDescent="0.3">
      <c r="A1107" s="4"/>
      <c r="B1107" s="4"/>
      <c r="C1107" s="4"/>
      <c r="D1107" s="4"/>
      <c r="E1107" s="4"/>
      <c r="F1107" s="3"/>
      <c r="G1107" s="3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</row>
    <row r="1108" spans="1:24" x14ac:dyDescent="0.3">
      <c r="A1108" s="4"/>
      <c r="B1108" s="4"/>
      <c r="C1108" s="4"/>
      <c r="D1108" s="4"/>
      <c r="E1108" s="4"/>
      <c r="F1108" s="3"/>
      <c r="G1108" s="3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</row>
    <row r="1109" spans="1:24" x14ac:dyDescent="0.3">
      <c r="A1109" s="4"/>
      <c r="B1109" s="4"/>
      <c r="C1109" s="4"/>
      <c r="D1109" s="4"/>
      <c r="E1109" s="4"/>
      <c r="F1109" s="3"/>
      <c r="G1109" s="3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</row>
    <row r="1110" spans="1:24" x14ac:dyDescent="0.3">
      <c r="A1110" s="4"/>
      <c r="B1110" s="4"/>
      <c r="C1110" s="4"/>
      <c r="D1110" s="4"/>
      <c r="E1110" s="4"/>
      <c r="F1110" s="3"/>
      <c r="G1110" s="3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</row>
    <row r="1111" spans="1:24" x14ac:dyDescent="0.3">
      <c r="A1111" s="4"/>
      <c r="B1111" s="4"/>
      <c r="C1111" s="4"/>
      <c r="D1111" s="4"/>
      <c r="E1111" s="4"/>
      <c r="F1111" s="3"/>
      <c r="G1111" s="3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</row>
    <row r="1112" spans="1:24" x14ac:dyDescent="0.3">
      <c r="A1112" s="4"/>
      <c r="B1112" s="4"/>
      <c r="C1112" s="4"/>
      <c r="D1112" s="4"/>
      <c r="E1112" s="4"/>
      <c r="F1112" s="3"/>
      <c r="G1112" s="3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</row>
    <row r="1113" spans="1:24" x14ac:dyDescent="0.3">
      <c r="A1113" s="4"/>
      <c r="B1113" s="4"/>
      <c r="C1113" s="4"/>
      <c r="D1113" s="4"/>
      <c r="E1113" s="4"/>
      <c r="F1113" s="3"/>
      <c r="G1113" s="3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</row>
    <row r="1114" spans="1:24" x14ac:dyDescent="0.3">
      <c r="A1114" s="4"/>
      <c r="B1114" s="4"/>
      <c r="C1114" s="4"/>
      <c r="D1114" s="4"/>
      <c r="E1114" s="4"/>
      <c r="F1114" s="3"/>
      <c r="G1114" s="3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</row>
    <row r="1115" spans="1:24" x14ac:dyDescent="0.3">
      <c r="A1115" s="4"/>
      <c r="B1115" s="4"/>
      <c r="C1115" s="4"/>
      <c r="D1115" s="4"/>
      <c r="E1115" s="4"/>
      <c r="F1115" s="3"/>
      <c r="G1115" s="3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</row>
    <row r="1116" spans="1:24" x14ac:dyDescent="0.3">
      <c r="A1116" s="4"/>
      <c r="B1116" s="4"/>
      <c r="C1116" s="4"/>
      <c r="D1116" s="4"/>
      <c r="E1116" s="4"/>
      <c r="F1116" s="3"/>
      <c r="G1116" s="3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</row>
    <row r="1117" spans="1:24" x14ac:dyDescent="0.3">
      <c r="A1117" s="4"/>
      <c r="B1117" s="4"/>
      <c r="C1117" s="4"/>
      <c r="D1117" s="4"/>
      <c r="E1117" s="4"/>
      <c r="F1117" s="3"/>
      <c r="G1117" s="3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</row>
    <row r="1118" spans="1:24" x14ac:dyDescent="0.3">
      <c r="A1118" s="4"/>
      <c r="B1118" s="4"/>
      <c r="C1118" s="4"/>
      <c r="D1118" s="4"/>
      <c r="E1118" s="4"/>
      <c r="F1118" s="3"/>
      <c r="G1118" s="3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</row>
    <row r="1119" spans="1:24" x14ac:dyDescent="0.3">
      <c r="A1119" s="4"/>
      <c r="B1119" s="4"/>
      <c r="C1119" s="4"/>
      <c r="D1119" s="4"/>
      <c r="E1119" s="4"/>
      <c r="F1119" s="3"/>
      <c r="G1119" s="3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</row>
    <row r="1120" spans="1:24" x14ac:dyDescent="0.3">
      <c r="A1120" s="4"/>
      <c r="B1120" s="4"/>
      <c r="C1120" s="4"/>
      <c r="D1120" s="4"/>
      <c r="E1120" s="4"/>
      <c r="F1120" s="3"/>
      <c r="G1120" s="3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</row>
    <row r="1121" spans="1:24" x14ac:dyDescent="0.3">
      <c r="A1121" s="4"/>
      <c r="B1121" s="4"/>
      <c r="C1121" s="4"/>
      <c r="D1121" s="4"/>
      <c r="E1121" s="4"/>
      <c r="F1121" s="3"/>
      <c r="G1121" s="3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</row>
    <row r="1122" spans="1:24" x14ac:dyDescent="0.3">
      <c r="A1122" s="4"/>
      <c r="B1122" s="4"/>
      <c r="C1122" s="4"/>
      <c r="D1122" s="4"/>
      <c r="E1122" s="4"/>
      <c r="F1122" s="3"/>
      <c r="G1122" s="3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</row>
    <row r="1123" spans="1:24" x14ac:dyDescent="0.3">
      <c r="A1123" s="4"/>
      <c r="B1123" s="4"/>
      <c r="C1123" s="4"/>
      <c r="D1123" s="4"/>
      <c r="E1123" s="4"/>
      <c r="F1123" s="3"/>
      <c r="G1123" s="3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</row>
    <row r="1124" spans="1:24" x14ac:dyDescent="0.3">
      <c r="A1124" s="4"/>
      <c r="B1124" s="4"/>
      <c r="C1124" s="4"/>
      <c r="D1124" s="4"/>
      <c r="E1124" s="4"/>
      <c r="F1124" s="3"/>
      <c r="G1124" s="3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</row>
    <row r="1125" spans="1:24" x14ac:dyDescent="0.3">
      <c r="A1125" s="4"/>
      <c r="B1125" s="4"/>
      <c r="C1125" s="4"/>
      <c r="D1125" s="4"/>
      <c r="E1125" s="4"/>
      <c r="F1125" s="3"/>
      <c r="G1125" s="3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</row>
    <row r="1126" spans="1:24" x14ac:dyDescent="0.3">
      <c r="A1126" s="4"/>
      <c r="B1126" s="4"/>
      <c r="C1126" s="4"/>
      <c r="D1126" s="4"/>
      <c r="E1126" s="4"/>
      <c r="F1126" s="3"/>
      <c r="G1126" s="3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</row>
    <row r="1127" spans="1:24" x14ac:dyDescent="0.3">
      <c r="A1127" s="4"/>
      <c r="B1127" s="4"/>
      <c r="C1127" s="4"/>
      <c r="D1127" s="4"/>
      <c r="E1127" s="4"/>
      <c r="F1127" s="3"/>
      <c r="G1127" s="3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</row>
    <row r="1128" spans="1:24" x14ac:dyDescent="0.3">
      <c r="A1128" s="4"/>
      <c r="B1128" s="4"/>
      <c r="C1128" s="4"/>
      <c r="D1128" s="4"/>
      <c r="E1128" s="4"/>
      <c r="F1128" s="3"/>
      <c r="G1128" s="3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</row>
    <row r="1129" spans="1:24" x14ac:dyDescent="0.3">
      <c r="A1129" s="4"/>
      <c r="B1129" s="4"/>
      <c r="C1129" s="4"/>
      <c r="D1129" s="4"/>
      <c r="E1129" s="4"/>
      <c r="F1129" s="3"/>
      <c r="G1129" s="3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</row>
    <row r="1130" spans="1:24" x14ac:dyDescent="0.3">
      <c r="A1130" s="4"/>
      <c r="B1130" s="4"/>
      <c r="C1130" s="4"/>
      <c r="D1130" s="4"/>
      <c r="E1130" s="4"/>
      <c r="F1130" s="3"/>
      <c r="G1130" s="3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</row>
    <row r="1131" spans="1:24" x14ac:dyDescent="0.3">
      <c r="A1131" s="4"/>
      <c r="B1131" s="4"/>
      <c r="C1131" s="4"/>
      <c r="D1131" s="4"/>
      <c r="E1131" s="4"/>
      <c r="F1131" s="3"/>
      <c r="G1131" s="3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</row>
    <row r="1132" spans="1:24" x14ac:dyDescent="0.3">
      <c r="A1132" s="4"/>
      <c r="B1132" s="4"/>
      <c r="C1132" s="4"/>
      <c r="D1132" s="4"/>
      <c r="E1132" s="4"/>
      <c r="F1132" s="3"/>
      <c r="G1132" s="3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</row>
    <row r="1133" spans="1:24" x14ac:dyDescent="0.3">
      <c r="A1133" s="4"/>
      <c r="B1133" s="4"/>
      <c r="C1133" s="4"/>
      <c r="D1133" s="4"/>
      <c r="E1133" s="4"/>
      <c r="F1133" s="3"/>
      <c r="G1133" s="3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</row>
    <row r="1134" spans="1:24" x14ac:dyDescent="0.3">
      <c r="A1134" s="4"/>
      <c r="B1134" s="4"/>
      <c r="C1134" s="4"/>
      <c r="D1134" s="4"/>
      <c r="E1134" s="4"/>
      <c r="F1134" s="3"/>
      <c r="G1134" s="3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</row>
    <row r="1135" spans="1:24" x14ac:dyDescent="0.3">
      <c r="A1135" s="4"/>
      <c r="B1135" s="4"/>
      <c r="C1135" s="4"/>
      <c r="D1135" s="4"/>
      <c r="E1135" s="4"/>
      <c r="F1135" s="3"/>
      <c r="G1135" s="3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</row>
    <row r="1136" spans="1:24" x14ac:dyDescent="0.3">
      <c r="A1136" s="4"/>
      <c r="B1136" s="4"/>
      <c r="C1136" s="4"/>
      <c r="D1136" s="4"/>
      <c r="E1136" s="4"/>
      <c r="F1136" s="3"/>
      <c r="G1136" s="3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</row>
    <row r="1137" spans="1:24" x14ac:dyDescent="0.3">
      <c r="A1137" s="4"/>
      <c r="B1137" s="4"/>
      <c r="C1137" s="4"/>
      <c r="D1137" s="4"/>
      <c r="E1137" s="4"/>
      <c r="F1137" s="3"/>
      <c r="G1137" s="3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</row>
    <row r="1138" spans="1:24" x14ac:dyDescent="0.3">
      <c r="A1138" s="4"/>
      <c r="B1138" s="4"/>
      <c r="C1138" s="4"/>
      <c r="D1138" s="4"/>
      <c r="E1138" s="4"/>
      <c r="F1138" s="3"/>
      <c r="G1138" s="3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</row>
    <row r="1139" spans="1:24" x14ac:dyDescent="0.3">
      <c r="A1139" s="4"/>
      <c r="B1139" s="4"/>
      <c r="C1139" s="4"/>
      <c r="D1139" s="4"/>
      <c r="E1139" s="4"/>
      <c r="F1139" s="3"/>
      <c r="G1139" s="3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</row>
    <row r="1140" spans="1:24" x14ac:dyDescent="0.3">
      <c r="A1140" s="4"/>
      <c r="B1140" s="4"/>
      <c r="C1140" s="4"/>
      <c r="D1140" s="4"/>
      <c r="E1140" s="4"/>
      <c r="F1140" s="3"/>
      <c r="G1140" s="3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</row>
    <row r="1141" spans="1:24" x14ac:dyDescent="0.3">
      <c r="A1141" s="4"/>
      <c r="B1141" s="4"/>
      <c r="C1141" s="4"/>
      <c r="D1141" s="4"/>
      <c r="E1141" s="4"/>
      <c r="F1141" s="3"/>
      <c r="G1141" s="3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</row>
    <row r="1142" spans="1:24" x14ac:dyDescent="0.3">
      <c r="A1142" s="4"/>
      <c r="B1142" s="4"/>
      <c r="C1142" s="4"/>
      <c r="D1142" s="4"/>
      <c r="E1142" s="4"/>
      <c r="F1142" s="3"/>
      <c r="G1142" s="3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</row>
    <row r="1143" spans="1:24" x14ac:dyDescent="0.3">
      <c r="A1143" s="4"/>
      <c r="B1143" s="4"/>
      <c r="C1143" s="4"/>
      <c r="D1143" s="4"/>
      <c r="E1143" s="4"/>
      <c r="F1143" s="3"/>
      <c r="G1143" s="3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</row>
    <row r="1144" spans="1:24" x14ac:dyDescent="0.3">
      <c r="A1144" s="4"/>
      <c r="B1144" s="4"/>
      <c r="C1144" s="4"/>
      <c r="D1144" s="4"/>
      <c r="E1144" s="4"/>
      <c r="F1144" s="3"/>
      <c r="G1144" s="3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</row>
    <row r="1145" spans="1:24" x14ac:dyDescent="0.3">
      <c r="A1145" s="4"/>
      <c r="B1145" s="4"/>
      <c r="C1145" s="4"/>
      <c r="D1145" s="4"/>
      <c r="E1145" s="4"/>
      <c r="F1145" s="3"/>
      <c r="G1145" s="3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</row>
    <row r="1146" spans="1:24" x14ac:dyDescent="0.3">
      <c r="A1146" s="4"/>
      <c r="B1146" s="4"/>
      <c r="C1146" s="4"/>
      <c r="D1146" s="4"/>
      <c r="E1146" s="4"/>
      <c r="F1146" s="3"/>
      <c r="G1146" s="3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</row>
    <row r="1147" spans="1:24" x14ac:dyDescent="0.3">
      <c r="A1147" s="4"/>
      <c r="B1147" s="4"/>
      <c r="C1147" s="4"/>
      <c r="D1147" s="4"/>
      <c r="E1147" s="4"/>
      <c r="F1147" s="3"/>
      <c r="G1147" s="3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</row>
    <row r="1148" spans="1:24" x14ac:dyDescent="0.3">
      <c r="A1148" s="4"/>
      <c r="B1148" s="4"/>
      <c r="C1148" s="4"/>
      <c r="D1148" s="4"/>
      <c r="E1148" s="4"/>
      <c r="F1148" s="3"/>
      <c r="G1148" s="3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</row>
    <row r="1149" spans="1:24" x14ac:dyDescent="0.3">
      <c r="A1149" s="4"/>
      <c r="B1149" s="4"/>
      <c r="C1149" s="4"/>
      <c r="D1149" s="4"/>
      <c r="E1149" s="4"/>
      <c r="F1149" s="3"/>
      <c r="G1149" s="3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</row>
    <row r="1150" spans="1:24" x14ac:dyDescent="0.3">
      <c r="A1150" s="4"/>
      <c r="B1150" s="4"/>
      <c r="C1150" s="4"/>
      <c r="D1150" s="4"/>
      <c r="E1150" s="4"/>
      <c r="F1150" s="3"/>
      <c r="G1150" s="3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</row>
    <row r="1151" spans="1:24" x14ac:dyDescent="0.3">
      <c r="A1151" s="4"/>
      <c r="B1151" s="4"/>
      <c r="C1151" s="4"/>
      <c r="D1151" s="4"/>
      <c r="E1151" s="4"/>
      <c r="F1151" s="3"/>
      <c r="G1151" s="3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</row>
    <row r="1152" spans="1:24" x14ac:dyDescent="0.3">
      <c r="A1152" s="4"/>
      <c r="B1152" s="4"/>
      <c r="C1152" s="4"/>
      <c r="D1152" s="4"/>
      <c r="E1152" s="4"/>
      <c r="F1152" s="3"/>
      <c r="G1152" s="3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</row>
    <row r="1153" spans="1:24" x14ac:dyDescent="0.3">
      <c r="A1153" s="4"/>
      <c r="B1153" s="4"/>
      <c r="C1153" s="4"/>
      <c r="D1153" s="4"/>
      <c r="E1153" s="4"/>
      <c r="F1153" s="3"/>
      <c r="G1153" s="3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</row>
    <row r="1154" spans="1:24" x14ac:dyDescent="0.3">
      <c r="A1154" s="4"/>
      <c r="B1154" s="4"/>
      <c r="C1154" s="4"/>
      <c r="D1154" s="4"/>
      <c r="E1154" s="4"/>
      <c r="F1154" s="3"/>
      <c r="G1154" s="3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</row>
    <row r="1155" spans="1:24" x14ac:dyDescent="0.3">
      <c r="A1155" s="4"/>
      <c r="B1155" s="4"/>
      <c r="C1155" s="4"/>
      <c r="D1155" s="4"/>
      <c r="E1155" s="4"/>
      <c r="F1155" s="3"/>
      <c r="G1155" s="3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</row>
    <row r="1156" spans="1:24" x14ac:dyDescent="0.3">
      <c r="A1156" s="4"/>
      <c r="B1156" s="4"/>
      <c r="C1156" s="4"/>
      <c r="D1156" s="4"/>
      <c r="E1156" s="4"/>
      <c r="F1156" s="3"/>
      <c r="G1156" s="3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</row>
    <row r="1157" spans="1:24" x14ac:dyDescent="0.3">
      <c r="A1157" s="4"/>
      <c r="B1157" s="4"/>
      <c r="C1157" s="4"/>
      <c r="D1157" s="4"/>
      <c r="E1157" s="4"/>
      <c r="F1157" s="3"/>
      <c r="G1157" s="3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</row>
    <row r="1158" spans="1:24" x14ac:dyDescent="0.3">
      <c r="A1158" s="4"/>
      <c r="B1158" s="4"/>
      <c r="C1158" s="4"/>
      <c r="D1158" s="4"/>
      <c r="E1158" s="4"/>
      <c r="F1158" s="3"/>
      <c r="G1158" s="3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</row>
    <row r="1159" spans="1:24" x14ac:dyDescent="0.3">
      <c r="A1159" s="4"/>
      <c r="B1159" s="4"/>
      <c r="C1159" s="4"/>
      <c r="D1159" s="4"/>
      <c r="E1159" s="4"/>
      <c r="F1159" s="3"/>
      <c r="G1159" s="3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</row>
    <row r="1160" spans="1:24" x14ac:dyDescent="0.3">
      <c r="A1160" s="4"/>
      <c r="B1160" s="4"/>
      <c r="C1160" s="4"/>
      <c r="D1160" s="4"/>
      <c r="E1160" s="4"/>
      <c r="F1160" s="3"/>
      <c r="G1160" s="3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</row>
    <row r="1161" spans="1:24" x14ac:dyDescent="0.3">
      <c r="A1161" s="4"/>
      <c r="B1161" s="4"/>
      <c r="C1161" s="4"/>
      <c r="D1161" s="4"/>
      <c r="E1161" s="4"/>
      <c r="F1161" s="3"/>
      <c r="G1161" s="3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</row>
    <row r="1162" spans="1:24" x14ac:dyDescent="0.3">
      <c r="A1162" s="4"/>
      <c r="B1162" s="4"/>
      <c r="C1162" s="4"/>
      <c r="D1162" s="4"/>
      <c r="E1162" s="4"/>
      <c r="F1162" s="3"/>
      <c r="G1162" s="3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</row>
    <row r="1163" spans="1:24" x14ac:dyDescent="0.3">
      <c r="A1163" s="4"/>
      <c r="B1163" s="4"/>
      <c r="C1163" s="4"/>
      <c r="D1163" s="4"/>
      <c r="E1163" s="4"/>
      <c r="F1163" s="3"/>
      <c r="G1163" s="3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</row>
    <row r="1164" spans="1:24" x14ac:dyDescent="0.3">
      <c r="A1164" s="4"/>
      <c r="B1164" s="4"/>
      <c r="C1164" s="4"/>
      <c r="D1164" s="4"/>
      <c r="E1164" s="4"/>
      <c r="F1164" s="3"/>
      <c r="G1164" s="3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</row>
    <row r="1165" spans="1:24" x14ac:dyDescent="0.3">
      <c r="A1165" s="4"/>
      <c r="B1165" s="4"/>
      <c r="C1165" s="4"/>
      <c r="D1165" s="4"/>
      <c r="E1165" s="4"/>
      <c r="F1165" s="3"/>
      <c r="G1165" s="3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</row>
    <row r="1166" spans="1:24" x14ac:dyDescent="0.3">
      <c r="A1166" s="4"/>
      <c r="B1166" s="4"/>
      <c r="C1166" s="4"/>
      <c r="D1166" s="4"/>
      <c r="E1166" s="4"/>
      <c r="F1166" s="3"/>
      <c r="G1166" s="3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</row>
  </sheetData>
  <customSheetViews>
    <customSheetView guid="{54059B13-8E3E-476B-9B1E-62E60659591B}" filter="1" showAutoFilter="1">
      <pageMargins left="0.7" right="0.7" top="0.75" bottom="0.75" header="0.3" footer="0.3"/>
      <autoFilter ref="C3:C417" xr:uid="{00000000-0000-0000-0000-000000000000}">
        <filterColumn colId="0">
          <filters>
            <filter val="Наука"/>
          </filters>
        </filterColumn>
      </autoFilter>
    </customSheetView>
  </customSheetViews>
  <mergeCells count="1">
    <mergeCell ref="B1:F1"/>
  </mergeCells>
  <hyperlinks>
    <hyperlink ref="F4" r:id="rId1" xr:uid="{00000000-0004-0000-0000-000000000000}"/>
    <hyperlink ref="G4" r:id="rId2" xr:uid="{00000000-0004-0000-0000-000001000000}"/>
    <hyperlink ref="F5" r:id="rId3" xr:uid="{00000000-0004-0000-0000-000002000000}"/>
    <hyperlink ref="F7" r:id="rId4" xr:uid="{00000000-0004-0000-0000-000003000000}"/>
    <hyperlink ref="G7" r:id="rId5" xr:uid="{00000000-0004-0000-0000-000004000000}"/>
    <hyperlink ref="F8" r:id="rId6" xr:uid="{00000000-0004-0000-0000-000005000000}"/>
    <hyperlink ref="F9" r:id="rId7" xr:uid="{00000000-0004-0000-0000-000006000000}"/>
    <hyperlink ref="G9" r:id="rId8" xr:uid="{00000000-0004-0000-0000-000007000000}"/>
    <hyperlink ref="F10" r:id="rId9" xr:uid="{00000000-0004-0000-0000-000008000000}"/>
    <hyperlink ref="F12" r:id="rId10" xr:uid="{00000000-0004-0000-0000-000009000000}"/>
    <hyperlink ref="G12" r:id="rId11" xr:uid="{00000000-0004-0000-0000-00000A000000}"/>
    <hyperlink ref="F13" r:id="rId12" xr:uid="{00000000-0004-0000-0000-00000B000000}"/>
    <hyperlink ref="G13" r:id="rId13" xr:uid="{00000000-0004-0000-0000-00000C000000}"/>
    <hyperlink ref="F14" r:id="rId14" xr:uid="{00000000-0004-0000-0000-00000D000000}"/>
    <hyperlink ref="F15" r:id="rId15" xr:uid="{00000000-0004-0000-0000-00000E000000}"/>
    <hyperlink ref="G15" r:id="rId16" xr:uid="{00000000-0004-0000-0000-00000F000000}"/>
    <hyperlink ref="F16" r:id="rId17" xr:uid="{00000000-0004-0000-0000-000010000000}"/>
    <hyperlink ref="G16" r:id="rId18" xr:uid="{00000000-0004-0000-0000-000011000000}"/>
    <hyperlink ref="F17" r:id="rId19" xr:uid="{00000000-0004-0000-0000-000012000000}"/>
    <hyperlink ref="F18" r:id="rId20" xr:uid="{00000000-0004-0000-0000-000013000000}"/>
    <hyperlink ref="F19" r:id="rId21" xr:uid="{00000000-0004-0000-0000-000014000000}"/>
    <hyperlink ref="F20" r:id="rId22" xr:uid="{00000000-0004-0000-0000-000015000000}"/>
    <hyperlink ref="G20" r:id="rId23" xr:uid="{00000000-0004-0000-0000-000016000000}"/>
    <hyperlink ref="F21" r:id="rId24" xr:uid="{00000000-0004-0000-0000-000017000000}"/>
    <hyperlink ref="F22" r:id="rId25" xr:uid="{00000000-0004-0000-0000-000018000000}"/>
    <hyperlink ref="F23" r:id="rId26" xr:uid="{00000000-0004-0000-0000-000019000000}"/>
    <hyperlink ref="G23" r:id="rId27" xr:uid="{00000000-0004-0000-0000-00001A000000}"/>
    <hyperlink ref="F24" r:id="rId28" location="content" xr:uid="{00000000-0004-0000-0000-00001B000000}"/>
    <hyperlink ref="G24" r:id="rId29" xr:uid="{00000000-0004-0000-0000-00001C000000}"/>
    <hyperlink ref="F25" r:id="rId30" xr:uid="{00000000-0004-0000-0000-00001D000000}"/>
    <hyperlink ref="F26" r:id="rId31" xr:uid="{00000000-0004-0000-0000-00001E000000}"/>
    <hyperlink ref="F27" r:id="rId32" xr:uid="{00000000-0004-0000-0000-00001F000000}"/>
    <hyperlink ref="G27" r:id="rId33" xr:uid="{00000000-0004-0000-0000-000020000000}"/>
    <hyperlink ref="F28" r:id="rId34" xr:uid="{00000000-0004-0000-0000-000021000000}"/>
    <hyperlink ref="F29" r:id="rId35" xr:uid="{00000000-0004-0000-0000-000022000000}"/>
    <hyperlink ref="G29" r:id="rId36" xr:uid="{00000000-0004-0000-0000-000023000000}"/>
    <hyperlink ref="F30" r:id="rId37" xr:uid="{00000000-0004-0000-0000-000024000000}"/>
    <hyperlink ref="G30" r:id="rId38" xr:uid="{00000000-0004-0000-0000-000025000000}"/>
    <hyperlink ref="F31" r:id="rId39" xr:uid="{00000000-0004-0000-0000-000026000000}"/>
    <hyperlink ref="G31" r:id="rId40" xr:uid="{00000000-0004-0000-0000-000027000000}"/>
    <hyperlink ref="F33" r:id="rId41" xr:uid="{00000000-0004-0000-0000-000028000000}"/>
    <hyperlink ref="G33" r:id="rId42" xr:uid="{00000000-0004-0000-0000-000029000000}"/>
    <hyperlink ref="F34" r:id="rId43" xr:uid="{00000000-0004-0000-0000-00002A000000}"/>
    <hyperlink ref="G34" r:id="rId44" xr:uid="{00000000-0004-0000-0000-00002B000000}"/>
    <hyperlink ref="F35" r:id="rId45" xr:uid="{00000000-0004-0000-0000-00002C000000}"/>
    <hyperlink ref="G35" r:id="rId46" xr:uid="{00000000-0004-0000-0000-00002D000000}"/>
    <hyperlink ref="F36" r:id="rId47" xr:uid="{00000000-0004-0000-0000-00002E000000}"/>
    <hyperlink ref="F37" r:id="rId48" xr:uid="{00000000-0004-0000-0000-00002F000000}"/>
    <hyperlink ref="G37" r:id="rId49" xr:uid="{00000000-0004-0000-0000-000030000000}"/>
    <hyperlink ref="F38" r:id="rId50" xr:uid="{00000000-0004-0000-0000-000031000000}"/>
    <hyperlink ref="G38" r:id="rId51" xr:uid="{00000000-0004-0000-0000-000032000000}"/>
    <hyperlink ref="F39" r:id="rId52" xr:uid="{00000000-0004-0000-0000-000033000000}"/>
    <hyperlink ref="G39" r:id="rId53" xr:uid="{00000000-0004-0000-0000-000034000000}"/>
    <hyperlink ref="F40" r:id="rId54" location="employment-assistance" xr:uid="{00000000-0004-0000-0000-000035000000}"/>
    <hyperlink ref="F41" r:id="rId55" xr:uid="{00000000-0004-0000-0000-000036000000}"/>
    <hyperlink ref="G41" r:id="rId56" xr:uid="{00000000-0004-0000-0000-000037000000}"/>
    <hyperlink ref="F42" r:id="rId57" xr:uid="{00000000-0004-0000-0000-000038000000}"/>
    <hyperlink ref="G42" r:id="rId58" xr:uid="{00000000-0004-0000-0000-000039000000}"/>
    <hyperlink ref="F43" r:id="rId59" xr:uid="{00000000-0004-0000-0000-00003A000000}"/>
    <hyperlink ref="G43" r:id="rId60" xr:uid="{00000000-0004-0000-0000-00003B000000}"/>
    <hyperlink ref="F44" r:id="rId61" xr:uid="{00000000-0004-0000-0000-00003C000000}"/>
    <hyperlink ref="G44" r:id="rId62" xr:uid="{00000000-0004-0000-0000-00003D000000}"/>
    <hyperlink ref="F45" r:id="rId63" xr:uid="{00000000-0004-0000-0000-00003E000000}"/>
    <hyperlink ref="G45" r:id="rId64" xr:uid="{00000000-0004-0000-0000-00003F000000}"/>
    <hyperlink ref="F46" r:id="rId65" xr:uid="{00000000-0004-0000-0000-000040000000}"/>
    <hyperlink ref="G46" r:id="rId66" xr:uid="{00000000-0004-0000-0000-000041000000}"/>
    <hyperlink ref="F47" r:id="rId67" xr:uid="{00000000-0004-0000-0000-000042000000}"/>
    <hyperlink ref="G47" r:id="rId68" xr:uid="{00000000-0004-0000-0000-000043000000}"/>
    <hyperlink ref="F48" r:id="rId69" xr:uid="{00000000-0004-0000-0000-000044000000}"/>
    <hyperlink ref="G48" r:id="rId70" xr:uid="{00000000-0004-0000-0000-000045000000}"/>
    <hyperlink ref="F49" r:id="rId71" xr:uid="{00000000-0004-0000-0000-000046000000}"/>
    <hyperlink ref="F50" r:id="rId72" xr:uid="{00000000-0004-0000-0000-000047000000}"/>
    <hyperlink ref="G50" r:id="rId73" xr:uid="{00000000-0004-0000-0000-000048000000}"/>
    <hyperlink ref="F51" r:id="rId74" xr:uid="{00000000-0004-0000-0000-000049000000}"/>
    <hyperlink ref="F52" r:id="rId75" xr:uid="{00000000-0004-0000-0000-00004A000000}"/>
    <hyperlink ref="F53" r:id="rId76" xr:uid="{00000000-0004-0000-0000-00004B000000}"/>
    <hyperlink ref="F54" r:id="rId77" xr:uid="{00000000-0004-0000-0000-00004C000000}"/>
    <hyperlink ref="G54" r:id="rId78" xr:uid="{00000000-0004-0000-0000-00004D000000}"/>
    <hyperlink ref="F55" r:id="rId79" xr:uid="{00000000-0004-0000-0000-00004E000000}"/>
    <hyperlink ref="F56" r:id="rId80" xr:uid="{00000000-0004-0000-0000-00004F000000}"/>
    <hyperlink ref="G56" r:id="rId81" xr:uid="{00000000-0004-0000-0000-000050000000}"/>
    <hyperlink ref="F57" r:id="rId82" xr:uid="{00000000-0004-0000-0000-000051000000}"/>
    <hyperlink ref="G57" r:id="rId83" xr:uid="{00000000-0004-0000-0000-000052000000}"/>
    <hyperlink ref="F58" r:id="rId84" xr:uid="{00000000-0004-0000-0000-000053000000}"/>
    <hyperlink ref="G58" r:id="rId85" xr:uid="{00000000-0004-0000-0000-000054000000}"/>
    <hyperlink ref="F59" r:id="rId86" xr:uid="{00000000-0004-0000-0000-000055000000}"/>
    <hyperlink ref="F60" r:id="rId87" xr:uid="{00000000-0004-0000-0000-000056000000}"/>
    <hyperlink ref="G60" r:id="rId88" xr:uid="{00000000-0004-0000-0000-000057000000}"/>
    <hyperlink ref="F61" r:id="rId89" xr:uid="{00000000-0004-0000-0000-000058000000}"/>
    <hyperlink ref="F62" r:id="rId90" xr:uid="{00000000-0004-0000-0000-000059000000}"/>
    <hyperlink ref="G62" r:id="rId91" xr:uid="{00000000-0004-0000-0000-00005A000000}"/>
    <hyperlink ref="F63" r:id="rId92" xr:uid="{00000000-0004-0000-0000-00005B000000}"/>
    <hyperlink ref="G63" r:id="rId93" xr:uid="{00000000-0004-0000-0000-00005C000000}"/>
    <hyperlink ref="F64" r:id="rId94" xr:uid="{00000000-0004-0000-0000-00005D000000}"/>
    <hyperlink ref="F65" r:id="rId95" xr:uid="{00000000-0004-0000-0000-00005E000000}"/>
    <hyperlink ref="G65" r:id="rId96" xr:uid="{00000000-0004-0000-0000-00005F000000}"/>
    <hyperlink ref="F66" r:id="rId97" xr:uid="{00000000-0004-0000-0000-000060000000}"/>
    <hyperlink ref="F67" r:id="rId98" xr:uid="{00000000-0004-0000-0000-000061000000}"/>
    <hyperlink ref="G67" r:id="rId99" xr:uid="{00000000-0004-0000-0000-000062000000}"/>
    <hyperlink ref="F68" r:id="rId100" xr:uid="{00000000-0004-0000-0000-000063000000}"/>
    <hyperlink ref="G68" r:id="rId101" xr:uid="{00000000-0004-0000-0000-000064000000}"/>
    <hyperlink ref="F69" r:id="rId102" xr:uid="{00000000-0004-0000-0000-000065000000}"/>
    <hyperlink ref="G69" r:id="rId103" xr:uid="{00000000-0004-0000-0000-000066000000}"/>
    <hyperlink ref="F70" r:id="rId104" xr:uid="{00000000-0004-0000-0000-000067000000}"/>
    <hyperlink ref="F71" r:id="rId105" xr:uid="{00000000-0004-0000-0000-000068000000}"/>
    <hyperlink ref="G71" r:id="rId106" xr:uid="{00000000-0004-0000-0000-000069000000}"/>
    <hyperlink ref="F72" r:id="rId107" xr:uid="{00000000-0004-0000-0000-00006A000000}"/>
    <hyperlink ref="F73" r:id="rId108" xr:uid="{00000000-0004-0000-0000-00006B000000}"/>
    <hyperlink ref="F74" r:id="rId109" xr:uid="{00000000-0004-0000-0000-00006C000000}"/>
    <hyperlink ref="G74" r:id="rId110" xr:uid="{00000000-0004-0000-0000-00006D000000}"/>
    <hyperlink ref="F75" r:id="rId111" xr:uid="{00000000-0004-0000-0000-00006E000000}"/>
    <hyperlink ref="F76" r:id="rId112" xr:uid="{00000000-0004-0000-0000-00006F000000}"/>
    <hyperlink ref="G76" r:id="rId113" xr:uid="{00000000-0004-0000-0000-000070000000}"/>
    <hyperlink ref="F77" r:id="rId114" xr:uid="{00000000-0004-0000-0000-000071000000}"/>
    <hyperlink ref="G77" r:id="rId115" xr:uid="{00000000-0004-0000-0000-000072000000}"/>
    <hyperlink ref="F78" r:id="rId116" xr:uid="{00000000-0004-0000-0000-000073000000}"/>
    <hyperlink ref="F79" r:id="rId117" xr:uid="{00000000-0004-0000-0000-000074000000}"/>
    <hyperlink ref="F80" r:id="rId118" xr:uid="{00000000-0004-0000-0000-000075000000}"/>
    <hyperlink ref="G80" r:id="rId119" xr:uid="{00000000-0004-0000-0000-000076000000}"/>
    <hyperlink ref="F81" r:id="rId120" xr:uid="{00000000-0004-0000-0000-000077000000}"/>
    <hyperlink ref="F82" r:id="rId121" xr:uid="{00000000-0004-0000-0000-000078000000}"/>
    <hyperlink ref="F83" r:id="rId122" xr:uid="{00000000-0004-0000-0000-000079000000}"/>
    <hyperlink ref="G83" r:id="rId123" xr:uid="{00000000-0004-0000-0000-00007A000000}"/>
    <hyperlink ref="F84" r:id="rId124" xr:uid="{00000000-0004-0000-0000-00007B000000}"/>
    <hyperlink ref="G84" r:id="rId125" xr:uid="{00000000-0004-0000-0000-00007C000000}"/>
    <hyperlink ref="F85" r:id="rId126" xr:uid="{00000000-0004-0000-0000-00007D000000}"/>
    <hyperlink ref="G85" r:id="rId127" xr:uid="{00000000-0004-0000-0000-00007E000000}"/>
    <hyperlink ref="F86" r:id="rId128" xr:uid="{00000000-0004-0000-0000-00007F000000}"/>
    <hyperlink ref="F87" r:id="rId129" xr:uid="{00000000-0004-0000-0000-000080000000}"/>
    <hyperlink ref="F88" r:id="rId130" xr:uid="{00000000-0004-0000-0000-000081000000}"/>
    <hyperlink ref="G88" r:id="rId131" xr:uid="{00000000-0004-0000-0000-000082000000}"/>
    <hyperlink ref="F89" r:id="rId132" xr:uid="{00000000-0004-0000-0000-000083000000}"/>
    <hyperlink ref="G89" r:id="rId133" xr:uid="{00000000-0004-0000-0000-000084000000}"/>
    <hyperlink ref="F90" r:id="rId134" xr:uid="{00000000-0004-0000-0000-000085000000}"/>
    <hyperlink ref="F91" r:id="rId135" xr:uid="{00000000-0004-0000-0000-000086000000}"/>
    <hyperlink ref="F92" r:id="rId136" xr:uid="{00000000-0004-0000-0000-000087000000}"/>
    <hyperlink ref="G92" r:id="rId137" xr:uid="{00000000-0004-0000-0000-000088000000}"/>
    <hyperlink ref="F93" r:id="rId138" xr:uid="{00000000-0004-0000-0000-000089000000}"/>
    <hyperlink ref="G93" r:id="rId139" xr:uid="{00000000-0004-0000-0000-00008A000000}"/>
    <hyperlink ref="F94" r:id="rId140" xr:uid="{00000000-0004-0000-0000-00008B000000}"/>
    <hyperlink ref="G94" r:id="rId141" xr:uid="{00000000-0004-0000-0000-00008C000000}"/>
    <hyperlink ref="F95" r:id="rId142" xr:uid="{00000000-0004-0000-0000-00008D000000}"/>
    <hyperlink ref="G95" r:id="rId143" xr:uid="{00000000-0004-0000-0000-00008E000000}"/>
    <hyperlink ref="F96" r:id="rId144" xr:uid="{00000000-0004-0000-0000-00008F000000}"/>
    <hyperlink ref="G96" r:id="rId145" xr:uid="{00000000-0004-0000-0000-000090000000}"/>
    <hyperlink ref="F97" r:id="rId146" xr:uid="{00000000-0004-0000-0000-000091000000}"/>
    <hyperlink ref="G97" r:id="rId147" xr:uid="{00000000-0004-0000-0000-000092000000}"/>
    <hyperlink ref="F98" r:id="rId148" xr:uid="{00000000-0004-0000-0000-000093000000}"/>
    <hyperlink ref="G98" r:id="rId149" xr:uid="{00000000-0004-0000-0000-000094000000}"/>
    <hyperlink ref="F99" r:id="rId150" xr:uid="{00000000-0004-0000-0000-000095000000}"/>
    <hyperlink ref="G99" r:id="rId151" xr:uid="{00000000-0004-0000-0000-000096000000}"/>
    <hyperlink ref="F100" r:id="rId152" xr:uid="{00000000-0004-0000-0000-000097000000}"/>
    <hyperlink ref="F101" r:id="rId153" xr:uid="{00000000-0004-0000-0000-000098000000}"/>
    <hyperlink ref="G101" r:id="rId154" xr:uid="{00000000-0004-0000-0000-000099000000}"/>
    <hyperlink ref="F102" r:id="rId155" xr:uid="{00000000-0004-0000-0000-00009A000000}"/>
    <hyperlink ref="G102" r:id="rId156" xr:uid="{00000000-0004-0000-0000-00009B000000}"/>
    <hyperlink ref="F103" r:id="rId157" xr:uid="{00000000-0004-0000-0000-00009C000000}"/>
    <hyperlink ref="G103" r:id="rId158" xr:uid="{00000000-0004-0000-0000-00009D000000}"/>
    <hyperlink ref="F104" r:id="rId159" xr:uid="{00000000-0004-0000-0000-00009E000000}"/>
    <hyperlink ref="G104" r:id="rId160" xr:uid="{00000000-0004-0000-0000-00009F000000}"/>
    <hyperlink ref="F105" r:id="rId161" xr:uid="{00000000-0004-0000-0000-0000A0000000}"/>
    <hyperlink ref="F106" r:id="rId162" xr:uid="{00000000-0004-0000-0000-0000A1000000}"/>
    <hyperlink ref="G106" r:id="rId163" xr:uid="{00000000-0004-0000-0000-0000A2000000}"/>
    <hyperlink ref="F107" r:id="rId164" xr:uid="{00000000-0004-0000-0000-0000A3000000}"/>
    <hyperlink ref="G107" r:id="rId165" xr:uid="{00000000-0004-0000-0000-0000A4000000}"/>
    <hyperlink ref="F108" r:id="rId166" xr:uid="{00000000-0004-0000-0000-0000A5000000}"/>
    <hyperlink ref="G108" r:id="rId167" xr:uid="{00000000-0004-0000-0000-0000A6000000}"/>
    <hyperlink ref="F109" r:id="rId168" xr:uid="{00000000-0004-0000-0000-0000A7000000}"/>
    <hyperlink ref="F110" r:id="rId169" xr:uid="{00000000-0004-0000-0000-0000A8000000}"/>
    <hyperlink ref="G110" r:id="rId170" xr:uid="{00000000-0004-0000-0000-0000A9000000}"/>
    <hyperlink ref="F111" r:id="rId171" xr:uid="{00000000-0004-0000-0000-0000AA000000}"/>
    <hyperlink ref="F112" r:id="rId172" xr:uid="{00000000-0004-0000-0000-0000AB000000}"/>
    <hyperlink ref="G112" r:id="rId173" xr:uid="{00000000-0004-0000-0000-0000AC000000}"/>
    <hyperlink ref="F113" r:id="rId174" xr:uid="{00000000-0004-0000-0000-0000AD000000}"/>
    <hyperlink ref="G113" r:id="rId175" xr:uid="{00000000-0004-0000-0000-0000AE000000}"/>
    <hyperlink ref="F114" r:id="rId176" xr:uid="{00000000-0004-0000-0000-0000AF000000}"/>
    <hyperlink ref="F115" r:id="rId177" xr:uid="{00000000-0004-0000-0000-0000B0000000}"/>
    <hyperlink ref="F116" r:id="rId178" xr:uid="{00000000-0004-0000-0000-0000B1000000}"/>
    <hyperlink ref="G116" r:id="rId179" xr:uid="{00000000-0004-0000-0000-0000B2000000}"/>
    <hyperlink ref="F117" r:id="rId180" xr:uid="{00000000-0004-0000-0000-0000B3000000}"/>
    <hyperlink ref="G117" r:id="rId181" xr:uid="{00000000-0004-0000-0000-0000B4000000}"/>
    <hyperlink ref="F118" r:id="rId182" xr:uid="{00000000-0004-0000-0000-0000B5000000}"/>
    <hyperlink ref="G118" r:id="rId183" xr:uid="{00000000-0004-0000-0000-0000B6000000}"/>
    <hyperlink ref="F119" r:id="rId184" xr:uid="{00000000-0004-0000-0000-0000B7000000}"/>
    <hyperlink ref="F120" r:id="rId185" xr:uid="{00000000-0004-0000-0000-0000B8000000}"/>
    <hyperlink ref="G120" r:id="rId186" xr:uid="{00000000-0004-0000-0000-0000B9000000}"/>
    <hyperlink ref="F121" r:id="rId187" xr:uid="{00000000-0004-0000-0000-0000BA000000}"/>
    <hyperlink ref="G121" r:id="rId188" xr:uid="{00000000-0004-0000-0000-0000BB000000}"/>
    <hyperlink ref="F122" r:id="rId189" xr:uid="{00000000-0004-0000-0000-0000BC000000}"/>
    <hyperlink ref="G122" r:id="rId190" xr:uid="{00000000-0004-0000-0000-0000BD000000}"/>
    <hyperlink ref="F123" r:id="rId191" xr:uid="{00000000-0004-0000-0000-0000BE000000}"/>
    <hyperlink ref="G123" r:id="rId192" xr:uid="{00000000-0004-0000-0000-0000BF000000}"/>
    <hyperlink ref="F124" r:id="rId193" xr:uid="{00000000-0004-0000-0000-0000C0000000}"/>
    <hyperlink ref="G124" r:id="rId194" xr:uid="{00000000-0004-0000-0000-0000C1000000}"/>
    <hyperlink ref="F125" r:id="rId195" xr:uid="{00000000-0004-0000-0000-0000C2000000}"/>
    <hyperlink ref="G125" r:id="rId196" xr:uid="{00000000-0004-0000-0000-0000C3000000}"/>
    <hyperlink ref="F126" r:id="rId197" xr:uid="{00000000-0004-0000-0000-0000C4000000}"/>
    <hyperlink ref="G126" r:id="rId198" xr:uid="{00000000-0004-0000-0000-0000C5000000}"/>
    <hyperlink ref="F127" r:id="rId199" xr:uid="{00000000-0004-0000-0000-0000C6000000}"/>
    <hyperlink ref="G127" r:id="rId200" xr:uid="{00000000-0004-0000-0000-0000C7000000}"/>
    <hyperlink ref="F128" r:id="rId201" xr:uid="{00000000-0004-0000-0000-0000C8000000}"/>
    <hyperlink ref="G128" r:id="rId202" xr:uid="{00000000-0004-0000-0000-0000C9000000}"/>
    <hyperlink ref="F129" r:id="rId203" xr:uid="{00000000-0004-0000-0000-0000CA000000}"/>
    <hyperlink ref="F130" r:id="rId204" xr:uid="{00000000-0004-0000-0000-0000CB000000}"/>
    <hyperlink ref="G130" r:id="rId205" xr:uid="{00000000-0004-0000-0000-0000CC000000}"/>
    <hyperlink ref="F131" r:id="rId206" xr:uid="{00000000-0004-0000-0000-0000CD000000}"/>
    <hyperlink ref="F132" r:id="rId207" xr:uid="{00000000-0004-0000-0000-0000CE000000}"/>
    <hyperlink ref="G132" r:id="rId208" xr:uid="{00000000-0004-0000-0000-0000CF000000}"/>
    <hyperlink ref="F133" r:id="rId209" xr:uid="{00000000-0004-0000-0000-0000D0000000}"/>
    <hyperlink ref="G133" r:id="rId210" xr:uid="{00000000-0004-0000-0000-0000D1000000}"/>
    <hyperlink ref="F134" r:id="rId211" xr:uid="{00000000-0004-0000-0000-0000D2000000}"/>
    <hyperlink ref="G134" r:id="rId212" xr:uid="{00000000-0004-0000-0000-0000D3000000}"/>
    <hyperlink ref="F135" r:id="rId213" xr:uid="{00000000-0004-0000-0000-0000D4000000}"/>
    <hyperlink ref="G135" r:id="rId214" xr:uid="{00000000-0004-0000-0000-0000D5000000}"/>
    <hyperlink ref="F136" r:id="rId215" xr:uid="{00000000-0004-0000-0000-0000D6000000}"/>
    <hyperlink ref="G136" r:id="rId216" xr:uid="{00000000-0004-0000-0000-0000D7000000}"/>
    <hyperlink ref="F137" r:id="rId217" xr:uid="{00000000-0004-0000-0000-0000D8000000}"/>
    <hyperlink ref="G137" r:id="rId218" xr:uid="{00000000-0004-0000-0000-0000D9000000}"/>
    <hyperlink ref="F138" r:id="rId219" xr:uid="{00000000-0004-0000-0000-0000DA000000}"/>
    <hyperlink ref="G138" r:id="rId220" xr:uid="{00000000-0004-0000-0000-0000DB000000}"/>
    <hyperlink ref="F139" r:id="rId221" xr:uid="{00000000-0004-0000-0000-0000DC000000}"/>
    <hyperlink ref="G139" r:id="rId222" xr:uid="{00000000-0004-0000-0000-0000DD000000}"/>
    <hyperlink ref="F140" r:id="rId223" xr:uid="{00000000-0004-0000-0000-0000DE000000}"/>
    <hyperlink ref="F141" r:id="rId224" xr:uid="{00000000-0004-0000-0000-0000DF000000}"/>
    <hyperlink ref="G141" r:id="rId225" xr:uid="{00000000-0004-0000-0000-0000E0000000}"/>
    <hyperlink ref="F142" r:id="rId226" xr:uid="{00000000-0004-0000-0000-0000E1000000}"/>
    <hyperlink ref="G142" r:id="rId227" xr:uid="{00000000-0004-0000-0000-0000E2000000}"/>
    <hyperlink ref="F143" r:id="rId228" xr:uid="{00000000-0004-0000-0000-0000E3000000}"/>
    <hyperlink ref="G143" r:id="rId229" xr:uid="{00000000-0004-0000-0000-0000E4000000}"/>
    <hyperlink ref="F144" r:id="rId230" xr:uid="{00000000-0004-0000-0000-0000E5000000}"/>
    <hyperlink ref="F145" r:id="rId231" xr:uid="{00000000-0004-0000-0000-0000E6000000}"/>
    <hyperlink ref="G145" r:id="rId232" xr:uid="{00000000-0004-0000-0000-0000E7000000}"/>
    <hyperlink ref="F146" r:id="rId233" xr:uid="{00000000-0004-0000-0000-0000E8000000}"/>
    <hyperlink ref="F147" r:id="rId234" xr:uid="{00000000-0004-0000-0000-0000E9000000}"/>
    <hyperlink ref="G147" r:id="rId235" xr:uid="{00000000-0004-0000-0000-0000EA000000}"/>
    <hyperlink ref="F148" r:id="rId236" xr:uid="{00000000-0004-0000-0000-0000EB000000}"/>
    <hyperlink ref="G148" r:id="rId237" xr:uid="{00000000-0004-0000-0000-0000EC000000}"/>
    <hyperlink ref="F149" r:id="rId238" xr:uid="{00000000-0004-0000-0000-0000ED000000}"/>
    <hyperlink ref="G149" r:id="rId239" xr:uid="{00000000-0004-0000-0000-0000EE000000}"/>
    <hyperlink ref="F150" r:id="rId240" xr:uid="{00000000-0004-0000-0000-0000EF000000}"/>
    <hyperlink ref="G150" r:id="rId241" xr:uid="{00000000-0004-0000-0000-0000F0000000}"/>
    <hyperlink ref="F151" r:id="rId242" xr:uid="{00000000-0004-0000-0000-0000F1000000}"/>
    <hyperlink ref="G151" r:id="rId243" xr:uid="{00000000-0004-0000-0000-0000F2000000}"/>
    <hyperlink ref="F152" r:id="rId244" xr:uid="{00000000-0004-0000-0000-0000F3000000}"/>
    <hyperlink ref="G152" r:id="rId245" xr:uid="{00000000-0004-0000-0000-0000F4000000}"/>
    <hyperlink ref="F153" r:id="rId246" xr:uid="{00000000-0004-0000-0000-0000F5000000}"/>
    <hyperlink ref="G153" r:id="rId247" xr:uid="{00000000-0004-0000-0000-0000F6000000}"/>
    <hyperlink ref="F154" r:id="rId248" xr:uid="{00000000-0004-0000-0000-0000F7000000}"/>
    <hyperlink ref="G154" r:id="rId249" xr:uid="{00000000-0004-0000-0000-0000F8000000}"/>
    <hyperlink ref="F155" r:id="rId250" xr:uid="{00000000-0004-0000-0000-0000F9000000}"/>
    <hyperlink ref="F156" r:id="rId251" xr:uid="{00000000-0004-0000-0000-0000FA000000}"/>
    <hyperlink ref="F157" r:id="rId252" xr:uid="{00000000-0004-0000-0000-0000FB000000}"/>
    <hyperlink ref="G157" r:id="rId253" xr:uid="{00000000-0004-0000-0000-0000FC000000}"/>
    <hyperlink ref="F158" r:id="rId254" xr:uid="{00000000-0004-0000-0000-0000FD000000}"/>
    <hyperlink ref="F159" r:id="rId255" xr:uid="{00000000-0004-0000-0000-0000FE000000}"/>
    <hyperlink ref="G159" r:id="rId256" xr:uid="{00000000-0004-0000-0000-0000FF000000}"/>
    <hyperlink ref="F160" r:id="rId257" xr:uid="{00000000-0004-0000-0000-000000010000}"/>
    <hyperlink ref="G160" r:id="rId258" xr:uid="{00000000-0004-0000-0000-000001010000}"/>
    <hyperlink ref="F161" r:id="rId259" xr:uid="{00000000-0004-0000-0000-000002010000}"/>
    <hyperlink ref="F162" r:id="rId260" xr:uid="{00000000-0004-0000-0000-000003010000}"/>
    <hyperlink ref="G162" r:id="rId261" xr:uid="{00000000-0004-0000-0000-000004010000}"/>
    <hyperlink ref="F163" r:id="rId262" xr:uid="{00000000-0004-0000-0000-000005010000}"/>
    <hyperlink ref="G163" r:id="rId263" xr:uid="{00000000-0004-0000-0000-000006010000}"/>
    <hyperlink ref="F164" r:id="rId264" xr:uid="{00000000-0004-0000-0000-000007010000}"/>
    <hyperlink ref="G164" r:id="rId265" xr:uid="{00000000-0004-0000-0000-000008010000}"/>
    <hyperlink ref="F165" r:id="rId266" xr:uid="{00000000-0004-0000-0000-000009010000}"/>
    <hyperlink ref="F166" r:id="rId267" xr:uid="{00000000-0004-0000-0000-00000A010000}"/>
    <hyperlink ref="G166" r:id="rId268" xr:uid="{00000000-0004-0000-0000-00000B010000}"/>
    <hyperlink ref="F167" r:id="rId269" xr:uid="{00000000-0004-0000-0000-00000C010000}"/>
    <hyperlink ref="F168" r:id="rId270" xr:uid="{00000000-0004-0000-0000-00000D010000}"/>
    <hyperlink ref="G168" r:id="rId271" xr:uid="{00000000-0004-0000-0000-00000E010000}"/>
    <hyperlink ref="F169" r:id="rId272" xr:uid="{00000000-0004-0000-0000-00000F010000}"/>
    <hyperlink ref="G169" r:id="rId273" xr:uid="{00000000-0004-0000-0000-000010010000}"/>
    <hyperlink ref="F170" r:id="rId274" xr:uid="{00000000-0004-0000-0000-000011010000}"/>
    <hyperlink ref="F171" r:id="rId275" xr:uid="{00000000-0004-0000-0000-000012010000}"/>
    <hyperlink ref="G171" r:id="rId276" xr:uid="{00000000-0004-0000-0000-000013010000}"/>
    <hyperlink ref="F172" r:id="rId277" xr:uid="{00000000-0004-0000-0000-000014010000}"/>
    <hyperlink ref="G172" r:id="rId278" xr:uid="{00000000-0004-0000-0000-000015010000}"/>
    <hyperlink ref="F173" r:id="rId279" xr:uid="{00000000-0004-0000-0000-000016010000}"/>
    <hyperlink ref="G173" r:id="rId280" xr:uid="{00000000-0004-0000-0000-000017010000}"/>
    <hyperlink ref="F174" r:id="rId281" xr:uid="{00000000-0004-0000-0000-000018010000}"/>
    <hyperlink ref="F175" r:id="rId282" xr:uid="{00000000-0004-0000-0000-000019010000}"/>
    <hyperlink ref="G175" r:id="rId283" xr:uid="{00000000-0004-0000-0000-00001A010000}"/>
    <hyperlink ref="F176" r:id="rId284" xr:uid="{00000000-0004-0000-0000-00001B010000}"/>
    <hyperlink ref="G176" r:id="rId285" xr:uid="{00000000-0004-0000-0000-00001C010000}"/>
    <hyperlink ref="F178" r:id="rId286" xr:uid="{00000000-0004-0000-0000-00001D010000}"/>
    <hyperlink ref="F179" r:id="rId287" xr:uid="{00000000-0004-0000-0000-00001E010000}"/>
    <hyperlink ref="F180" r:id="rId288" xr:uid="{00000000-0004-0000-0000-00001F010000}"/>
    <hyperlink ref="F181" r:id="rId289" xr:uid="{00000000-0004-0000-0000-000020010000}"/>
    <hyperlink ref="F182" r:id="rId290" xr:uid="{00000000-0004-0000-0000-000021010000}"/>
    <hyperlink ref="F183" r:id="rId291" xr:uid="{00000000-0004-0000-0000-000022010000}"/>
    <hyperlink ref="G183" r:id="rId292" xr:uid="{00000000-0004-0000-0000-000023010000}"/>
    <hyperlink ref="F184" r:id="rId293" xr:uid="{00000000-0004-0000-0000-000024010000}"/>
    <hyperlink ref="G184" r:id="rId294" xr:uid="{00000000-0004-0000-0000-000025010000}"/>
    <hyperlink ref="F185" r:id="rId295" xr:uid="{00000000-0004-0000-0000-000026010000}"/>
    <hyperlink ref="F186" r:id="rId296" xr:uid="{00000000-0004-0000-0000-000027010000}"/>
    <hyperlink ref="G186" r:id="rId297" xr:uid="{00000000-0004-0000-0000-000028010000}"/>
    <hyperlink ref="F187" r:id="rId298" xr:uid="{00000000-0004-0000-0000-000029010000}"/>
    <hyperlink ref="G187" r:id="rId299" xr:uid="{00000000-0004-0000-0000-00002A010000}"/>
    <hyperlink ref="F188" r:id="rId300" xr:uid="{00000000-0004-0000-0000-00002B010000}"/>
    <hyperlink ref="F189" r:id="rId301" xr:uid="{00000000-0004-0000-0000-00002C010000}"/>
    <hyperlink ref="G189" r:id="rId302" xr:uid="{00000000-0004-0000-0000-00002D010000}"/>
    <hyperlink ref="F190" r:id="rId303" xr:uid="{00000000-0004-0000-0000-00002E010000}"/>
    <hyperlink ref="G190" r:id="rId304" xr:uid="{00000000-0004-0000-0000-00002F010000}"/>
    <hyperlink ref="F191" r:id="rId305" xr:uid="{00000000-0004-0000-0000-000030010000}"/>
    <hyperlink ref="G191" r:id="rId306" xr:uid="{00000000-0004-0000-0000-000031010000}"/>
    <hyperlink ref="F192" r:id="rId307" xr:uid="{00000000-0004-0000-0000-000032010000}"/>
    <hyperlink ref="G192" r:id="rId308" xr:uid="{00000000-0004-0000-0000-000033010000}"/>
    <hyperlink ref="F193" r:id="rId309" xr:uid="{00000000-0004-0000-0000-000034010000}"/>
    <hyperlink ref="F194" r:id="rId310" xr:uid="{00000000-0004-0000-0000-000035010000}"/>
    <hyperlink ref="F195" r:id="rId311" xr:uid="{00000000-0004-0000-0000-000036010000}"/>
    <hyperlink ref="F196" r:id="rId312" xr:uid="{00000000-0004-0000-0000-000037010000}"/>
    <hyperlink ref="G196" r:id="rId313" xr:uid="{00000000-0004-0000-0000-000038010000}"/>
    <hyperlink ref="F197" r:id="rId314" xr:uid="{00000000-0004-0000-0000-000039010000}"/>
    <hyperlink ref="F198" r:id="rId315" xr:uid="{00000000-0004-0000-0000-00003A010000}"/>
    <hyperlink ref="G198" r:id="rId316" xr:uid="{00000000-0004-0000-0000-00003B010000}"/>
    <hyperlink ref="F199" r:id="rId317" xr:uid="{00000000-0004-0000-0000-00003C010000}"/>
    <hyperlink ref="G199" r:id="rId318" xr:uid="{00000000-0004-0000-0000-00003D010000}"/>
    <hyperlink ref="F200" r:id="rId319" xr:uid="{00000000-0004-0000-0000-00003E010000}"/>
    <hyperlink ref="F201" r:id="rId320" xr:uid="{00000000-0004-0000-0000-00003F010000}"/>
    <hyperlink ref="F202" r:id="rId321" xr:uid="{00000000-0004-0000-0000-000040010000}"/>
    <hyperlink ref="G202" r:id="rId322" xr:uid="{00000000-0004-0000-0000-000041010000}"/>
    <hyperlink ref="F204" r:id="rId323" xr:uid="{00000000-0004-0000-0000-000042010000}"/>
    <hyperlink ref="G204" r:id="rId324" xr:uid="{00000000-0004-0000-0000-000043010000}"/>
    <hyperlink ref="F205" r:id="rId325" xr:uid="{00000000-0004-0000-0000-000044010000}"/>
    <hyperlink ref="G205" r:id="rId326" xr:uid="{00000000-0004-0000-0000-000045010000}"/>
    <hyperlink ref="F206" r:id="rId327" xr:uid="{00000000-0004-0000-0000-000046010000}"/>
    <hyperlink ref="G206" r:id="rId328" xr:uid="{00000000-0004-0000-0000-000047010000}"/>
    <hyperlink ref="F207" r:id="rId329" xr:uid="{00000000-0004-0000-0000-000048010000}"/>
    <hyperlink ref="G207" r:id="rId330" xr:uid="{00000000-0004-0000-0000-000049010000}"/>
    <hyperlink ref="F208" r:id="rId331" xr:uid="{00000000-0004-0000-0000-00004A010000}"/>
    <hyperlink ref="G208" r:id="rId332" xr:uid="{00000000-0004-0000-0000-00004B010000}"/>
    <hyperlink ref="F209" r:id="rId333" xr:uid="{00000000-0004-0000-0000-00004C010000}"/>
    <hyperlink ref="G209" r:id="rId334" xr:uid="{00000000-0004-0000-0000-00004D010000}"/>
    <hyperlink ref="F210" r:id="rId335" xr:uid="{00000000-0004-0000-0000-00004E010000}"/>
    <hyperlink ref="G210" r:id="rId336" xr:uid="{00000000-0004-0000-0000-00004F010000}"/>
    <hyperlink ref="F211" r:id="rId337" xr:uid="{00000000-0004-0000-0000-000050010000}"/>
    <hyperlink ref="G211" r:id="rId338" xr:uid="{00000000-0004-0000-0000-000051010000}"/>
    <hyperlink ref="F212" r:id="rId339" xr:uid="{00000000-0004-0000-0000-000052010000}"/>
    <hyperlink ref="F213" r:id="rId340" xr:uid="{00000000-0004-0000-0000-000053010000}"/>
    <hyperlink ref="G213" r:id="rId341" xr:uid="{00000000-0004-0000-0000-000054010000}"/>
    <hyperlink ref="F214" r:id="rId342" xr:uid="{00000000-0004-0000-0000-000055010000}"/>
    <hyperlink ref="G214" r:id="rId343" xr:uid="{00000000-0004-0000-0000-000056010000}"/>
    <hyperlink ref="F215" r:id="rId344" xr:uid="{00000000-0004-0000-0000-000057010000}"/>
    <hyperlink ref="F216" r:id="rId345" xr:uid="{00000000-0004-0000-0000-000058010000}"/>
    <hyperlink ref="F217" r:id="rId346" xr:uid="{00000000-0004-0000-0000-000059010000}"/>
    <hyperlink ref="G217" r:id="rId347" xr:uid="{00000000-0004-0000-0000-00005A010000}"/>
    <hyperlink ref="F218" r:id="rId348" xr:uid="{00000000-0004-0000-0000-00005B010000}"/>
    <hyperlink ref="F219" r:id="rId349" xr:uid="{00000000-0004-0000-0000-00005C010000}"/>
    <hyperlink ref="G219" r:id="rId350" xr:uid="{00000000-0004-0000-0000-00005D010000}"/>
    <hyperlink ref="F220" r:id="rId351" xr:uid="{00000000-0004-0000-0000-00005E010000}"/>
    <hyperlink ref="G220" r:id="rId352" xr:uid="{00000000-0004-0000-0000-00005F010000}"/>
    <hyperlink ref="F221" r:id="rId353" xr:uid="{00000000-0004-0000-0000-000060010000}"/>
    <hyperlink ref="F222" r:id="rId354" xr:uid="{00000000-0004-0000-0000-000061010000}"/>
    <hyperlink ref="G222" r:id="rId355" xr:uid="{00000000-0004-0000-0000-000062010000}"/>
    <hyperlink ref="F223" r:id="rId356" xr:uid="{00000000-0004-0000-0000-000063010000}"/>
    <hyperlink ref="F224" r:id="rId357" xr:uid="{00000000-0004-0000-0000-000064010000}"/>
    <hyperlink ref="F225" r:id="rId358" xr:uid="{00000000-0004-0000-0000-000065010000}"/>
    <hyperlink ref="G225" r:id="rId359" xr:uid="{00000000-0004-0000-0000-000066010000}"/>
    <hyperlink ref="F226" r:id="rId360" xr:uid="{00000000-0004-0000-0000-000067010000}"/>
    <hyperlink ref="G226" r:id="rId361" xr:uid="{00000000-0004-0000-0000-000068010000}"/>
    <hyperlink ref="F227" r:id="rId362" xr:uid="{00000000-0004-0000-0000-000069010000}"/>
    <hyperlink ref="F228" r:id="rId363" xr:uid="{00000000-0004-0000-0000-00006A010000}"/>
    <hyperlink ref="F229" r:id="rId364" xr:uid="{00000000-0004-0000-0000-00006B010000}"/>
    <hyperlink ref="F230" r:id="rId365" xr:uid="{00000000-0004-0000-0000-00006C010000}"/>
    <hyperlink ref="G230" r:id="rId366" xr:uid="{00000000-0004-0000-0000-00006D010000}"/>
    <hyperlink ref="F231" r:id="rId367" xr:uid="{00000000-0004-0000-0000-00006E010000}"/>
    <hyperlink ref="G231" r:id="rId368" xr:uid="{00000000-0004-0000-0000-00006F010000}"/>
    <hyperlink ref="F232" r:id="rId369" xr:uid="{00000000-0004-0000-0000-000070010000}"/>
    <hyperlink ref="G232" r:id="rId370" xr:uid="{00000000-0004-0000-0000-000071010000}"/>
    <hyperlink ref="F233" r:id="rId371" xr:uid="{00000000-0004-0000-0000-000072010000}"/>
    <hyperlink ref="F234" r:id="rId372" xr:uid="{00000000-0004-0000-0000-000073010000}"/>
    <hyperlink ref="G234" r:id="rId373" xr:uid="{00000000-0004-0000-0000-000074010000}"/>
    <hyperlink ref="F235" r:id="rId374" xr:uid="{00000000-0004-0000-0000-000075010000}"/>
    <hyperlink ref="G235" r:id="rId375" xr:uid="{00000000-0004-0000-0000-000076010000}"/>
    <hyperlink ref="F236" r:id="rId376" xr:uid="{00000000-0004-0000-0000-000077010000}"/>
    <hyperlink ref="G236" r:id="rId377" xr:uid="{00000000-0004-0000-0000-000078010000}"/>
    <hyperlink ref="F237" r:id="rId378" xr:uid="{00000000-0004-0000-0000-000079010000}"/>
    <hyperlink ref="G237" r:id="rId379" location="vacancy-list" xr:uid="{00000000-0004-0000-0000-00007A010000}"/>
    <hyperlink ref="F238" r:id="rId380" xr:uid="{00000000-0004-0000-0000-00007B010000}"/>
    <hyperlink ref="F239" r:id="rId381" xr:uid="{00000000-0004-0000-0000-00007C010000}"/>
    <hyperlink ref="G239" r:id="rId382" xr:uid="{00000000-0004-0000-0000-00007D010000}"/>
    <hyperlink ref="F240" r:id="rId383" xr:uid="{00000000-0004-0000-0000-00007E010000}"/>
    <hyperlink ref="G240" r:id="rId384" xr:uid="{00000000-0004-0000-0000-00007F010000}"/>
    <hyperlink ref="F241" r:id="rId385" xr:uid="{00000000-0004-0000-0000-000080010000}"/>
    <hyperlink ref="F242" r:id="rId386" xr:uid="{00000000-0004-0000-0000-000081010000}"/>
    <hyperlink ref="G242" r:id="rId387" xr:uid="{00000000-0004-0000-0000-000082010000}"/>
    <hyperlink ref="F243" r:id="rId388" xr:uid="{00000000-0004-0000-0000-000083010000}"/>
    <hyperlink ref="F244" r:id="rId389" xr:uid="{00000000-0004-0000-0000-000084010000}"/>
    <hyperlink ref="F245" r:id="rId390" xr:uid="{00000000-0004-0000-0000-000085010000}"/>
    <hyperlink ref="G245" r:id="rId391" xr:uid="{00000000-0004-0000-0000-000086010000}"/>
    <hyperlink ref="F246" r:id="rId392" xr:uid="{00000000-0004-0000-0000-000087010000}"/>
    <hyperlink ref="F247" r:id="rId393" xr:uid="{00000000-0004-0000-0000-000088010000}"/>
    <hyperlink ref="G247" r:id="rId394" xr:uid="{00000000-0004-0000-0000-000089010000}"/>
    <hyperlink ref="F248" r:id="rId395" xr:uid="{00000000-0004-0000-0000-00008A010000}"/>
    <hyperlink ref="G248" r:id="rId396" xr:uid="{00000000-0004-0000-0000-00008B010000}"/>
    <hyperlink ref="F249" r:id="rId397" xr:uid="{00000000-0004-0000-0000-00008C010000}"/>
    <hyperlink ref="F250" r:id="rId398" xr:uid="{00000000-0004-0000-0000-00008D010000}"/>
    <hyperlink ref="F251" r:id="rId399" xr:uid="{00000000-0004-0000-0000-00008E010000}"/>
    <hyperlink ref="F252" r:id="rId400" xr:uid="{00000000-0004-0000-0000-00008F010000}"/>
    <hyperlink ref="F253" r:id="rId401" xr:uid="{00000000-0004-0000-0000-000090010000}"/>
    <hyperlink ref="G253" r:id="rId402" xr:uid="{00000000-0004-0000-0000-000091010000}"/>
    <hyperlink ref="F254" r:id="rId403" xr:uid="{00000000-0004-0000-0000-000092010000}"/>
    <hyperlink ref="F255" r:id="rId404" xr:uid="{00000000-0004-0000-0000-000093010000}"/>
    <hyperlink ref="G255" r:id="rId405" xr:uid="{00000000-0004-0000-0000-000094010000}"/>
    <hyperlink ref="F256" r:id="rId406" xr:uid="{00000000-0004-0000-0000-000095010000}"/>
    <hyperlink ref="F257" r:id="rId407" xr:uid="{00000000-0004-0000-0000-000096010000}"/>
    <hyperlink ref="G257" r:id="rId408" xr:uid="{00000000-0004-0000-0000-000097010000}"/>
    <hyperlink ref="F258" r:id="rId409" xr:uid="{00000000-0004-0000-0000-000098010000}"/>
    <hyperlink ref="G258" r:id="rId410" xr:uid="{00000000-0004-0000-0000-000099010000}"/>
    <hyperlink ref="F259" r:id="rId411" xr:uid="{00000000-0004-0000-0000-00009A010000}"/>
    <hyperlink ref="G259" r:id="rId412" xr:uid="{00000000-0004-0000-0000-00009B010000}"/>
    <hyperlink ref="F260" r:id="rId413" xr:uid="{00000000-0004-0000-0000-00009C010000}"/>
    <hyperlink ref="G260" r:id="rId414" xr:uid="{00000000-0004-0000-0000-00009D010000}"/>
    <hyperlink ref="F261" r:id="rId415" xr:uid="{00000000-0004-0000-0000-00009E010000}"/>
    <hyperlink ref="F262" r:id="rId416" xr:uid="{00000000-0004-0000-0000-00009F010000}"/>
    <hyperlink ref="G262" r:id="rId417" xr:uid="{00000000-0004-0000-0000-0000A0010000}"/>
    <hyperlink ref="F263" r:id="rId418" xr:uid="{00000000-0004-0000-0000-0000A1010000}"/>
    <hyperlink ref="G263" r:id="rId419" xr:uid="{00000000-0004-0000-0000-0000A2010000}"/>
    <hyperlink ref="F264" r:id="rId420" xr:uid="{00000000-0004-0000-0000-0000A3010000}"/>
    <hyperlink ref="G264" r:id="rId421" xr:uid="{00000000-0004-0000-0000-0000A4010000}"/>
    <hyperlink ref="F265" r:id="rId422" xr:uid="{00000000-0004-0000-0000-0000A5010000}"/>
    <hyperlink ref="F266" r:id="rId423" xr:uid="{00000000-0004-0000-0000-0000A6010000}"/>
    <hyperlink ref="G266" r:id="rId424" xr:uid="{00000000-0004-0000-0000-0000A7010000}"/>
    <hyperlink ref="F267" r:id="rId425" xr:uid="{00000000-0004-0000-0000-0000A8010000}"/>
    <hyperlink ref="G267" r:id="rId426" xr:uid="{00000000-0004-0000-0000-0000A9010000}"/>
    <hyperlink ref="F268" r:id="rId427" xr:uid="{00000000-0004-0000-0000-0000AA010000}"/>
    <hyperlink ref="F269" r:id="rId428" xr:uid="{00000000-0004-0000-0000-0000AB010000}"/>
    <hyperlink ref="F270" r:id="rId429" xr:uid="{00000000-0004-0000-0000-0000AC010000}"/>
    <hyperlink ref="G270" r:id="rId430" xr:uid="{00000000-0004-0000-0000-0000AD010000}"/>
    <hyperlink ref="F271" r:id="rId431" xr:uid="{00000000-0004-0000-0000-0000AE010000}"/>
    <hyperlink ref="F272" r:id="rId432" xr:uid="{00000000-0004-0000-0000-0000AF010000}"/>
    <hyperlink ref="G272" r:id="rId433" xr:uid="{00000000-0004-0000-0000-0000B0010000}"/>
    <hyperlink ref="F273" r:id="rId434" xr:uid="{00000000-0004-0000-0000-0000B1010000}"/>
    <hyperlink ref="F274" r:id="rId435" xr:uid="{00000000-0004-0000-0000-0000B2010000}"/>
    <hyperlink ref="G274" r:id="rId436" xr:uid="{00000000-0004-0000-0000-0000B3010000}"/>
    <hyperlink ref="F275" r:id="rId437" xr:uid="{00000000-0004-0000-0000-0000B4010000}"/>
    <hyperlink ref="G275" r:id="rId438" xr:uid="{00000000-0004-0000-0000-0000B5010000}"/>
    <hyperlink ref="F276" r:id="rId439" xr:uid="{00000000-0004-0000-0000-0000B6010000}"/>
    <hyperlink ref="F277" r:id="rId440" xr:uid="{00000000-0004-0000-0000-0000B7010000}"/>
    <hyperlink ref="F278" r:id="rId441" xr:uid="{00000000-0004-0000-0000-0000B8010000}"/>
    <hyperlink ref="F279" r:id="rId442" xr:uid="{00000000-0004-0000-0000-0000B9010000}"/>
    <hyperlink ref="G279" r:id="rId443" xr:uid="{00000000-0004-0000-0000-0000BA010000}"/>
    <hyperlink ref="F280" r:id="rId444" xr:uid="{00000000-0004-0000-0000-0000BB010000}"/>
    <hyperlink ref="F281" r:id="rId445" xr:uid="{00000000-0004-0000-0000-0000BC010000}"/>
    <hyperlink ref="G281" r:id="rId446" xr:uid="{00000000-0004-0000-0000-0000BD010000}"/>
    <hyperlink ref="F283" r:id="rId447" xr:uid="{00000000-0004-0000-0000-0000BE010000}"/>
    <hyperlink ref="G283" r:id="rId448" xr:uid="{00000000-0004-0000-0000-0000BF010000}"/>
    <hyperlink ref="F284" r:id="rId449" xr:uid="{00000000-0004-0000-0000-0000C0010000}"/>
    <hyperlink ref="F285" r:id="rId450" xr:uid="{00000000-0004-0000-0000-0000C1010000}"/>
    <hyperlink ref="G285" r:id="rId451" xr:uid="{00000000-0004-0000-0000-0000C2010000}"/>
    <hyperlink ref="F286" r:id="rId452" xr:uid="{00000000-0004-0000-0000-0000C3010000}"/>
    <hyperlink ref="F287" r:id="rId453" xr:uid="{00000000-0004-0000-0000-0000C4010000}"/>
    <hyperlink ref="F288" r:id="rId454" xr:uid="{00000000-0004-0000-0000-0000C5010000}"/>
    <hyperlink ref="F289" r:id="rId455" xr:uid="{00000000-0004-0000-0000-0000C6010000}"/>
    <hyperlink ref="G289" r:id="rId456" xr:uid="{00000000-0004-0000-0000-0000C7010000}"/>
    <hyperlink ref="F290" r:id="rId457" xr:uid="{00000000-0004-0000-0000-0000C8010000}"/>
    <hyperlink ref="F291" r:id="rId458" xr:uid="{00000000-0004-0000-0000-0000C9010000}"/>
    <hyperlink ref="F292" r:id="rId459" xr:uid="{00000000-0004-0000-0000-0000CA010000}"/>
    <hyperlink ref="F293" r:id="rId460" xr:uid="{00000000-0004-0000-0000-0000CB010000}"/>
    <hyperlink ref="G293" r:id="rId461" xr:uid="{00000000-0004-0000-0000-0000CC010000}"/>
    <hyperlink ref="F294" r:id="rId462" xr:uid="{00000000-0004-0000-0000-0000CD010000}"/>
    <hyperlink ref="F295" r:id="rId463" xr:uid="{00000000-0004-0000-0000-0000CE010000}"/>
    <hyperlink ref="F296" r:id="rId464" xr:uid="{00000000-0004-0000-0000-0000CF010000}"/>
    <hyperlink ref="G296" r:id="rId465" xr:uid="{00000000-0004-0000-0000-0000D0010000}"/>
    <hyperlink ref="G297" r:id="rId466" xr:uid="{00000000-0004-0000-0000-0000D1010000}"/>
    <hyperlink ref="F298" r:id="rId467" xr:uid="{00000000-0004-0000-0000-0000D2010000}"/>
    <hyperlink ref="F299" r:id="rId468" xr:uid="{00000000-0004-0000-0000-0000D3010000}"/>
    <hyperlink ref="F300" r:id="rId469" xr:uid="{00000000-0004-0000-0000-0000D4010000}"/>
    <hyperlink ref="G300" r:id="rId470" xr:uid="{00000000-0004-0000-0000-0000D5010000}"/>
    <hyperlink ref="F301" r:id="rId471" xr:uid="{00000000-0004-0000-0000-0000D6010000}"/>
    <hyperlink ref="G301" r:id="rId472" xr:uid="{00000000-0004-0000-0000-0000D7010000}"/>
    <hyperlink ref="F302" r:id="rId473" xr:uid="{00000000-0004-0000-0000-0000D8010000}"/>
    <hyperlink ref="G302" r:id="rId474" xr:uid="{00000000-0004-0000-0000-0000D9010000}"/>
    <hyperlink ref="F303" r:id="rId475" xr:uid="{00000000-0004-0000-0000-0000DA010000}"/>
    <hyperlink ref="G303" r:id="rId476" xr:uid="{00000000-0004-0000-0000-0000DB010000}"/>
    <hyperlink ref="F304" r:id="rId477" xr:uid="{00000000-0004-0000-0000-0000DC010000}"/>
    <hyperlink ref="G304" r:id="rId478" xr:uid="{00000000-0004-0000-0000-0000DD010000}"/>
    <hyperlink ref="F305" r:id="rId479" xr:uid="{00000000-0004-0000-0000-0000DE010000}"/>
    <hyperlink ref="G305" r:id="rId480" xr:uid="{00000000-0004-0000-0000-0000DF010000}"/>
    <hyperlink ref="F306" r:id="rId481" xr:uid="{00000000-0004-0000-0000-0000E0010000}"/>
    <hyperlink ref="G306" r:id="rId482" xr:uid="{00000000-0004-0000-0000-0000E1010000}"/>
    <hyperlink ref="F307" r:id="rId483" xr:uid="{00000000-0004-0000-0000-0000E2010000}"/>
    <hyperlink ref="G307" r:id="rId484" xr:uid="{00000000-0004-0000-0000-0000E3010000}"/>
    <hyperlink ref="F308" r:id="rId485" xr:uid="{00000000-0004-0000-0000-0000E4010000}"/>
    <hyperlink ref="G308" r:id="rId486" xr:uid="{00000000-0004-0000-0000-0000E5010000}"/>
    <hyperlink ref="F309" r:id="rId487" xr:uid="{00000000-0004-0000-0000-0000E6010000}"/>
    <hyperlink ref="F310" r:id="rId488" xr:uid="{00000000-0004-0000-0000-0000E7010000}"/>
    <hyperlink ref="G310" r:id="rId489" xr:uid="{00000000-0004-0000-0000-0000E8010000}"/>
    <hyperlink ref="F312" r:id="rId490" xr:uid="{00000000-0004-0000-0000-0000E9010000}"/>
    <hyperlink ref="F313" r:id="rId491" xr:uid="{00000000-0004-0000-0000-0000EA010000}"/>
    <hyperlink ref="F314" r:id="rId492" xr:uid="{00000000-0004-0000-0000-0000EB010000}"/>
    <hyperlink ref="G314" r:id="rId493" xr:uid="{00000000-0004-0000-0000-0000EC010000}"/>
    <hyperlink ref="F315" r:id="rId494" xr:uid="{00000000-0004-0000-0000-0000ED010000}"/>
    <hyperlink ref="F316" r:id="rId495" xr:uid="{00000000-0004-0000-0000-0000EE010000}"/>
    <hyperlink ref="F317" r:id="rId496" xr:uid="{00000000-0004-0000-0000-0000EF010000}"/>
    <hyperlink ref="G317" r:id="rId497" xr:uid="{00000000-0004-0000-0000-0000F0010000}"/>
    <hyperlink ref="F318" r:id="rId498" xr:uid="{00000000-0004-0000-0000-0000F1010000}"/>
    <hyperlink ref="G318" r:id="rId499" location="vacancy-list" xr:uid="{00000000-0004-0000-0000-0000F2010000}"/>
    <hyperlink ref="F319" r:id="rId500" xr:uid="{00000000-0004-0000-0000-0000F3010000}"/>
    <hyperlink ref="G319" r:id="rId501" xr:uid="{00000000-0004-0000-0000-0000F4010000}"/>
    <hyperlink ref="F320" r:id="rId502" xr:uid="{00000000-0004-0000-0000-0000F5010000}"/>
    <hyperlink ref="G320" r:id="rId503" xr:uid="{00000000-0004-0000-0000-0000F6010000}"/>
    <hyperlink ref="F321" r:id="rId504" xr:uid="{00000000-0004-0000-0000-0000F7010000}"/>
    <hyperlink ref="F322" r:id="rId505" xr:uid="{00000000-0004-0000-0000-0000F8010000}"/>
    <hyperlink ref="G322" r:id="rId506" xr:uid="{00000000-0004-0000-0000-0000F9010000}"/>
    <hyperlink ref="F323" r:id="rId507" xr:uid="{00000000-0004-0000-0000-0000FA010000}"/>
    <hyperlink ref="F324" r:id="rId508" xr:uid="{00000000-0004-0000-0000-0000FB010000}"/>
    <hyperlink ref="F325" r:id="rId509" xr:uid="{00000000-0004-0000-0000-0000FC010000}"/>
    <hyperlink ref="F326" r:id="rId510" xr:uid="{00000000-0004-0000-0000-0000FD010000}"/>
    <hyperlink ref="G326" r:id="rId511" xr:uid="{00000000-0004-0000-0000-0000FE010000}"/>
    <hyperlink ref="F327" r:id="rId512" xr:uid="{00000000-0004-0000-0000-0000FF010000}"/>
    <hyperlink ref="F328" r:id="rId513" xr:uid="{00000000-0004-0000-0000-000000020000}"/>
    <hyperlink ref="F329" r:id="rId514" xr:uid="{00000000-0004-0000-0000-000001020000}"/>
    <hyperlink ref="G329" r:id="rId515" xr:uid="{00000000-0004-0000-0000-000002020000}"/>
    <hyperlink ref="F330" r:id="rId516" xr:uid="{00000000-0004-0000-0000-000003020000}"/>
    <hyperlink ref="F331" r:id="rId517" xr:uid="{00000000-0004-0000-0000-000004020000}"/>
    <hyperlink ref="G331" r:id="rId518" xr:uid="{00000000-0004-0000-0000-000005020000}"/>
    <hyperlink ref="F332" r:id="rId519" xr:uid="{00000000-0004-0000-0000-000006020000}"/>
    <hyperlink ref="G332" r:id="rId520" xr:uid="{00000000-0004-0000-0000-000007020000}"/>
    <hyperlink ref="F333" r:id="rId521" xr:uid="{00000000-0004-0000-0000-000008020000}"/>
    <hyperlink ref="F334" r:id="rId522" xr:uid="{00000000-0004-0000-0000-000009020000}"/>
    <hyperlink ref="F335" r:id="rId523" xr:uid="{00000000-0004-0000-0000-00000A020000}"/>
    <hyperlink ref="G335" r:id="rId524" xr:uid="{00000000-0004-0000-0000-00000B020000}"/>
    <hyperlink ref="F336" r:id="rId525" xr:uid="{00000000-0004-0000-0000-00000C020000}"/>
    <hyperlink ref="G336" r:id="rId526" xr:uid="{00000000-0004-0000-0000-00000D020000}"/>
    <hyperlink ref="F337" r:id="rId527" xr:uid="{00000000-0004-0000-0000-00000E020000}"/>
    <hyperlink ref="G337" r:id="rId528" xr:uid="{00000000-0004-0000-0000-00000F020000}"/>
    <hyperlink ref="F338" r:id="rId529" xr:uid="{00000000-0004-0000-0000-000010020000}"/>
    <hyperlink ref="F339" r:id="rId530" xr:uid="{00000000-0004-0000-0000-000011020000}"/>
    <hyperlink ref="F340" r:id="rId531" xr:uid="{00000000-0004-0000-0000-000012020000}"/>
    <hyperlink ref="F341" r:id="rId532" xr:uid="{00000000-0004-0000-0000-000013020000}"/>
    <hyperlink ref="G341" r:id="rId533" xr:uid="{00000000-0004-0000-0000-000014020000}"/>
    <hyperlink ref="F342" r:id="rId534" xr:uid="{00000000-0004-0000-0000-000015020000}"/>
    <hyperlink ref="F343" r:id="rId535" xr:uid="{00000000-0004-0000-0000-000016020000}"/>
    <hyperlink ref="F344" r:id="rId536" xr:uid="{00000000-0004-0000-0000-000017020000}"/>
    <hyperlink ref="G344" r:id="rId537" xr:uid="{00000000-0004-0000-0000-000018020000}"/>
    <hyperlink ref="F345" r:id="rId538" xr:uid="{00000000-0004-0000-0000-000019020000}"/>
    <hyperlink ref="F346" r:id="rId539" xr:uid="{00000000-0004-0000-0000-00001A020000}"/>
    <hyperlink ref="F347" r:id="rId540" xr:uid="{00000000-0004-0000-0000-00001B020000}"/>
    <hyperlink ref="G347" r:id="rId541" xr:uid="{00000000-0004-0000-0000-00001C020000}"/>
    <hyperlink ref="F348" r:id="rId542" xr:uid="{00000000-0004-0000-0000-00001D020000}"/>
    <hyperlink ref="G348" r:id="rId543" xr:uid="{00000000-0004-0000-0000-00001E020000}"/>
    <hyperlink ref="F349" r:id="rId544" xr:uid="{00000000-0004-0000-0000-00001F020000}"/>
    <hyperlink ref="G349" r:id="rId545" xr:uid="{00000000-0004-0000-0000-000020020000}"/>
    <hyperlink ref="F350" r:id="rId546" xr:uid="{00000000-0004-0000-0000-000021020000}"/>
    <hyperlink ref="F351" r:id="rId547" xr:uid="{00000000-0004-0000-0000-000022020000}"/>
    <hyperlink ref="F352" r:id="rId548" xr:uid="{00000000-0004-0000-0000-000023020000}"/>
    <hyperlink ref="F353" r:id="rId549" xr:uid="{00000000-0004-0000-0000-000024020000}"/>
    <hyperlink ref="F354" r:id="rId550" xr:uid="{00000000-0004-0000-0000-000025020000}"/>
    <hyperlink ref="F355" r:id="rId551" xr:uid="{00000000-0004-0000-0000-000026020000}"/>
    <hyperlink ref="F356" r:id="rId552" xr:uid="{00000000-0004-0000-0000-000027020000}"/>
    <hyperlink ref="F357" r:id="rId553" xr:uid="{00000000-0004-0000-0000-000028020000}"/>
    <hyperlink ref="G357" r:id="rId554" xr:uid="{00000000-0004-0000-0000-000029020000}"/>
    <hyperlink ref="F358" r:id="rId555" xr:uid="{00000000-0004-0000-0000-00002A020000}"/>
    <hyperlink ref="F359" r:id="rId556" xr:uid="{00000000-0004-0000-0000-00002B020000}"/>
    <hyperlink ref="G359" r:id="rId557" xr:uid="{00000000-0004-0000-0000-00002C020000}"/>
    <hyperlink ref="F360" r:id="rId558" xr:uid="{00000000-0004-0000-0000-00002D020000}"/>
    <hyperlink ref="F361" r:id="rId559" xr:uid="{00000000-0004-0000-0000-00002E020000}"/>
    <hyperlink ref="F362" r:id="rId560" xr:uid="{00000000-0004-0000-0000-00002F020000}"/>
    <hyperlink ref="G362" r:id="rId561" xr:uid="{00000000-0004-0000-0000-000030020000}"/>
    <hyperlink ref="F363" r:id="rId562" xr:uid="{00000000-0004-0000-0000-000031020000}"/>
    <hyperlink ref="G363" r:id="rId563" xr:uid="{00000000-0004-0000-0000-000032020000}"/>
    <hyperlink ref="F364" r:id="rId564" xr:uid="{00000000-0004-0000-0000-000033020000}"/>
    <hyperlink ref="G364" r:id="rId565" xr:uid="{00000000-0004-0000-0000-000034020000}"/>
    <hyperlink ref="F365" r:id="rId566" xr:uid="{00000000-0004-0000-0000-000035020000}"/>
    <hyperlink ref="G365" r:id="rId567" xr:uid="{00000000-0004-0000-0000-000036020000}"/>
    <hyperlink ref="F366" r:id="rId568" xr:uid="{00000000-0004-0000-0000-000037020000}"/>
    <hyperlink ref="F367" r:id="rId569" xr:uid="{00000000-0004-0000-0000-000038020000}"/>
    <hyperlink ref="F368" r:id="rId570" xr:uid="{00000000-0004-0000-0000-000039020000}"/>
    <hyperlink ref="G368" r:id="rId571" xr:uid="{00000000-0004-0000-0000-00003A020000}"/>
    <hyperlink ref="F369" r:id="rId572" xr:uid="{00000000-0004-0000-0000-00003B020000}"/>
    <hyperlink ref="F370" r:id="rId573" xr:uid="{00000000-0004-0000-0000-00003C020000}"/>
    <hyperlink ref="G370" r:id="rId574" xr:uid="{00000000-0004-0000-0000-00003D020000}"/>
    <hyperlink ref="F371" r:id="rId575" xr:uid="{00000000-0004-0000-0000-00003E020000}"/>
    <hyperlink ref="F372" r:id="rId576" xr:uid="{00000000-0004-0000-0000-00003F020000}"/>
    <hyperlink ref="G372" r:id="rId577" xr:uid="{00000000-0004-0000-0000-000040020000}"/>
    <hyperlink ref="F373" r:id="rId578" xr:uid="{00000000-0004-0000-0000-000041020000}"/>
    <hyperlink ref="G373" r:id="rId579" xr:uid="{00000000-0004-0000-0000-000042020000}"/>
    <hyperlink ref="F374" r:id="rId580" xr:uid="{00000000-0004-0000-0000-000043020000}"/>
    <hyperlink ref="F375" r:id="rId581" xr:uid="{00000000-0004-0000-0000-000044020000}"/>
    <hyperlink ref="F376" r:id="rId582" xr:uid="{00000000-0004-0000-0000-000045020000}"/>
    <hyperlink ref="G376" r:id="rId583" xr:uid="{00000000-0004-0000-0000-000046020000}"/>
    <hyperlink ref="F377" r:id="rId584" xr:uid="{00000000-0004-0000-0000-000047020000}"/>
    <hyperlink ref="F378" r:id="rId585" xr:uid="{00000000-0004-0000-0000-000048020000}"/>
    <hyperlink ref="F379" r:id="rId586" xr:uid="{00000000-0004-0000-0000-000049020000}"/>
    <hyperlink ref="G379" r:id="rId587" xr:uid="{00000000-0004-0000-0000-00004A020000}"/>
    <hyperlink ref="F380" r:id="rId588" xr:uid="{00000000-0004-0000-0000-00004B020000}"/>
    <hyperlink ref="G380" r:id="rId589" xr:uid="{00000000-0004-0000-0000-00004C020000}"/>
    <hyperlink ref="F381" r:id="rId590" xr:uid="{00000000-0004-0000-0000-00004D020000}"/>
    <hyperlink ref="F382" r:id="rId591" xr:uid="{00000000-0004-0000-0000-00004E020000}"/>
    <hyperlink ref="G382" r:id="rId592" xr:uid="{00000000-0004-0000-0000-00004F020000}"/>
    <hyperlink ref="F384" r:id="rId593" xr:uid="{00000000-0004-0000-0000-000050020000}"/>
    <hyperlink ref="G384" r:id="rId594" xr:uid="{00000000-0004-0000-0000-000051020000}"/>
    <hyperlink ref="F385" r:id="rId595" xr:uid="{00000000-0004-0000-0000-000052020000}"/>
    <hyperlink ref="G385" r:id="rId596" xr:uid="{00000000-0004-0000-0000-000053020000}"/>
    <hyperlink ref="F386" r:id="rId597" xr:uid="{00000000-0004-0000-0000-000054020000}"/>
    <hyperlink ref="G386" r:id="rId598" xr:uid="{00000000-0004-0000-0000-000055020000}"/>
    <hyperlink ref="F387" r:id="rId599" xr:uid="{00000000-0004-0000-0000-000056020000}"/>
    <hyperlink ref="G387" r:id="rId600" xr:uid="{00000000-0004-0000-0000-000057020000}"/>
    <hyperlink ref="F388" r:id="rId601" xr:uid="{00000000-0004-0000-0000-000058020000}"/>
    <hyperlink ref="F389" r:id="rId602" xr:uid="{00000000-0004-0000-0000-000059020000}"/>
    <hyperlink ref="F390" r:id="rId603" xr:uid="{00000000-0004-0000-0000-00005A020000}"/>
    <hyperlink ref="F391" r:id="rId604" xr:uid="{00000000-0004-0000-0000-00005B020000}"/>
    <hyperlink ref="F392" r:id="rId605" xr:uid="{00000000-0004-0000-0000-00005C020000}"/>
    <hyperlink ref="F393" r:id="rId606" xr:uid="{00000000-0004-0000-0000-00005D020000}"/>
    <hyperlink ref="G393" r:id="rId607" xr:uid="{00000000-0004-0000-0000-00005E020000}"/>
    <hyperlink ref="F394" r:id="rId608" xr:uid="{00000000-0004-0000-0000-00005F020000}"/>
    <hyperlink ref="F395" r:id="rId609" xr:uid="{00000000-0004-0000-0000-000060020000}"/>
    <hyperlink ref="F396" r:id="rId610" xr:uid="{00000000-0004-0000-0000-000061020000}"/>
    <hyperlink ref="F397" r:id="rId611" xr:uid="{00000000-0004-0000-0000-000062020000}"/>
    <hyperlink ref="F398" r:id="rId612" xr:uid="{00000000-0004-0000-0000-000063020000}"/>
    <hyperlink ref="G398" r:id="rId613" xr:uid="{00000000-0004-0000-0000-000064020000}"/>
    <hyperlink ref="F400" r:id="rId614" xr:uid="{00000000-0004-0000-0000-000065020000}"/>
    <hyperlink ref="F401" r:id="rId615" xr:uid="{00000000-0004-0000-0000-000066020000}"/>
    <hyperlink ref="F402" r:id="rId616" xr:uid="{00000000-0004-0000-0000-000067020000}"/>
    <hyperlink ref="F403" r:id="rId617" xr:uid="{00000000-0004-0000-0000-000068020000}"/>
    <hyperlink ref="G403" r:id="rId618" xr:uid="{00000000-0004-0000-0000-000069020000}"/>
    <hyperlink ref="F404" r:id="rId619" xr:uid="{00000000-0004-0000-0000-00006A020000}"/>
    <hyperlink ref="G404" r:id="rId620" xr:uid="{00000000-0004-0000-0000-00006B020000}"/>
    <hyperlink ref="F405" r:id="rId621" xr:uid="{00000000-0004-0000-0000-00006C020000}"/>
    <hyperlink ref="G405" r:id="rId622" xr:uid="{00000000-0004-0000-0000-00006D020000}"/>
    <hyperlink ref="F406" r:id="rId623" xr:uid="{00000000-0004-0000-0000-00006E020000}"/>
    <hyperlink ref="G406" r:id="rId624" xr:uid="{00000000-0004-0000-0000-00006F020000}"/>
    <hyperlink ref="F407" r:id="rId625" xr:uid="{00000000-0004-0000-0000-000070020000}"/>
    <hyperlink ref="F408" r:id="rId626" xr:uid="{00000000-0004-0000-0000-000071020000}"/>
    <hyperlink ref="G408" r:id="rId627" xr:uid="{00000000-0004-0000-0000-000072020000}"/>
    <hyperlink ref="F409" r:id="rId628" xr:uid="{00000000-0004-0000-0000-000073020000}"/>
    <hyperlink ref="G409" r:id="rId629" xr:uid="{00000000-0004-0000-0000-000074020000}"/>
    <hyperlink ref="F410" r:id="rId630" xr:uid="{00000000-0004-0000-0000-000075020000}"/>
    <hyperlink ref="G410" r:id="rId631" xr:uid="{00000000-0004-0000-0000-000076020000}"/>
    <hyperlink ref="F411" r:id="rId632" xr:uid="{00000000-0004-0000-0000-000077020000}"/>
    <hyperlink ref="F412" r:id="rId633" xr:uid="{00000000-0004-0000-0000-000078020000}"/>
    <hyperlink ref="F413" r:id="rId634" xr:uid="{00000000-0004-0000-0000-000079020000}"/>
    <hyperlink ref="F414" r:id="rId635" xr:uid="{00000000-0004-0000-0000-00007A020000}"/>
    <hyperlink ref="F415" r:id="rId636" xr:uid="{00000000-0004-0000-0000-00007B020000}"/>
    <hyperlink ref="F416" r:id="rId637" xr:uid="{00000000-0004-0000-0000-00007C020000}"/>
    <hyperlink ref="F417" r:id="rId638" xr:uid="{00000000-0004-0000-0000-00007D020000}"/>
    <hyperlink ref="G417" r:id="rId639" xr:uid="{00000000-0004-0000-0000-00007E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</sheetPr>
  <dimension ref="A1:Y1037"/>
  <sheetViews>
    <sheetView workbookViewId="0">
      <selection activeCell="B5" sqref="B5"/>
    </sheetView>
  </sheetViews>
  <sheetFormatPr defaultColWidth="17.33203125" defaultRowHeight="14.4" x14ac:dyDescent="0.3"/>
  <cols>
    <col min="1" max="1" width="5.44140625" customWidth="1"/>
    <col min="2" max="2" width="52.5546875" customWidth="1"/>
    <col min="3" max="3" width="19.77734375" customWidth="1"/>
    <col min="4" max="4" width="40.109375" customWidth="1"/>
    <col min="5" max="5" width="22.44140625" customWidth="1"/>
    <col min="6" max="6" width="20.33203125" customWidth="1"/>
    <col min="7" max="7" width="19.44140625" customWidth="1"/>
    <col min="8" max="17" width="7.5546875" customWidth="1"/>
    <col min="18" max="25" width="15.109375" customWidth="1"/>
  </cols>
  <sheetData>
    <row r="1" spans="1:25" ht="15.6" x14ac:dyDescent="0.3">
      <c r="A1" s="76"/>
      <c r="B1" s="77" t="s">
        <v>513</v>
      </c>
      <c r="C1" s="78"/>
      <c r="D1" s="78"/>
      <c r="E1" s="78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6" x14ac:dyDescent="0.3">
      <c r="A2" s="18"/>
      <c r="B2" s="19"/>
      <c r="C2" s="19"/>
      <c r="D2" s="19"/>
      <c r="E2" s="18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3">
      <c r="A3" s="20"/>
      <c r="B3" s="8" t="s">
        <v>0</v>
      </c>
      <c r="C3" s="8" t="s">
        <v>592</v>
      </c>
      <c r="D3" s="8" t="s">
        <v>1</v>
      </c>
      <c r="E3" s="8" t="s">
        <v>2</v>
      </c>
      <c r="F3" s="8" t="s">
        <v>553</v>
      </c>
      <c r="G3" s="8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55.8" x14ac:dyDescent="0.3">
      <c r="A4" s="9">
        <v>1</v>
      </c>
      <c r="B4" s="9" t="s">
        <v>593</v>
      </c>
      <c r="C4" s="9" t="s">
        <v>515</v>
      </c>
      <c r="D4" s="9" t="s">
        <v>248</v>
      </c>
      <c r="E4" s="9" t="s">
        <v>8</v>
      </c>
      <c r="F4" s="11" t="str">
        <f>HYPERLINK("http://www.nsmu.ru/university/vacancies/","http://www.nsmu.ru/university/vacancies/")</f>
        <v>http://www.nsmu.ru/university/vacancies/</v>
      </c>
      <c r="G4" s="11" t="str">
        <f>HYPERLINK("https://hh.ru/employer/747914","https://hh.ru/employer/747914")</f>
        <v>https://hh.ru/employer/747914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55.8" x14ac:dyDescent="0.3">
      <c r="A5" s="9">
        <v>2</v>
      </c>
      <c r="B5" s="9" t="s">
        <v>599</v>
      </c>
      <c r="C5" s="9" t="s">
        <v>515</v>
      </c>
      <c r="D5" s="9" t="s">
        <v>600</v>
      </c>
      <c r="E5" s="9" t="s">
        <v>8</v>
      </c>
      <c r="F5" s="10" t="s">
        <v>602</v>
      </c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28.2" x14ac:dyDescent="0.3">
      <c r="A6" s="9">
        <v>3</v>
      </c>
      <c r="B6" s="9" t="s">
        <v>605</v>
      </c>
      <c r="C6" s="9" t="s">
        <v>537</v>
      </c>
      <c r="D6" s="9" t="s">
        <v>606</v>
      </c>
      <c r="E6" s="9" t="s">
        <v>8</v>
      </c>
      <c r="F6" s="11" t="str">
        <f>HYPERLINK("http://www.spoarktika.ru/vacancy.php","http://www.spoarktika.ru/vacancy.php")</f>
        <v>http://www.spoarktika.ru/vacancy.php</v>
      </c>
      <c r="G6" s="11" t="str">
        <f>HYPERLINK("https://hh.ru/employer/729135","https://hh.ru/employer/729135")</f>
        <v>https://hh.ru/employer/729135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8.2" x14ac:dyDescent="0.3">
      <c r="A7" s="9">
        <v>4</v>
      </c>
      <c r="B7" s="9" t="s">
        <v>610</v>
      </c>
      <c r="C7" s="9" t="s">
        <v>537</v>
      </c>
      <c r="D7" s="9" t="s">
        <v>611</v>
      </c>
      <c r="E7" s="9" t="s">
        <v>8</v>
      </c>
      <c r="F7" s="11" t="str">
        <f>HYPERLINK("http://www.sevmash.ru/rus/kadri/vakansii.html","http://www.sevmash.ru/rus/kadri/vakansii.html")</f>
        <v>http://www.sevmash.ru/rus/kadri/vakansii.html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8.2" x14ac:dyDescent="0.3">
      <c r="A8" s="9">
        <v>5</v>
      </c>
      <c r="B8" s="9" t="s">
        <v>613</v>
      </c>
      <c r="C8" s="9" t="s">
        <v>537</v>
      </c>
      <c r="D8" s="9" t="s">
        <v>614</v>
      </c>
      <c r="E8" s="9" t="s">
        <v>8</v>
      </c>
      <c r="F8" s="10" t="s">
        <v>615</v>
      </c>
      <c r="G8" s="11" t="str">
        <f>HYPERLINK("https://hh.ru/employer/1730748","https://hh.ru/employer/1730748")</f>
        <v>https://hh.ru/employer/1730748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8.2" x14ac:dyDescent="0.3">
      <c r="A9" s="9">
        <v>6</v>
      </c>
      <c r="B9" s="9" t="s">
        <v>619</v>
      </c>
      <c r="C9" s="9" t="s">
        <v>537</v>
      </c>
      <c r="D9" s="9" t="s">
        <v>620</v>
      </c>
      <c r="E9" s="9" t="s">
        <v>8</v>
      </c>
      <c r="F9" s="11" t="str">
        <f>HYPERLINK("http://www.onegastar.ru/contacts/","http://www.onegastar.ru/contacts/")</f>
        <v>http://www.onegastar.ru/contacts/</v>
      </c>
      <c r="G9" s="1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55.8" x14ac:dyDescent="0.3">
      <c r="A10" s="9">
        <v>7</v>
      </c>
      <c r="B10" s="9" t="s">
        <v>622</v>
      </c>
      <c r="C10" s="9" t="s">
        <v>515</v>
      </c>
      <c r="D10" s="9" t="s">
        <v>623</v>
      </c>
      <c r="E10" s="9" t="s">
        <v>624</v>
      </c>
      <c r="F10" s="10" t="s">
        <v>625</v>
      </c>
      <c r="G10" s="1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42" x14ac:dyDescent="0.3">
      <c r="A11" s="9">
        <v>8</v>
      </c>
      <c r="B11" s="13" t="s">
        <v>629</v>
      </c>
      <c r="C11" s="9" t="s">
        <v>537</v>
      </c>
      <c r="D11" s="13" t="s">
        <v>631</v>
      </c>
      <c r="E11" s="9" t="s">
        <v>624</v>
      </c>
      <c r="F11" s="10" t="s">
        <v>632</v>
      </c>
      <c r="G11" s="10" t="s">
        <v>637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55.8" x14ac:dyDescent="0.3">
      <c r="A12" s="9">
        <v>9</v>
      </c>
      <c r="B12" s="13" t="s">
        <v>638</v>
      </c>
      <c r="C12" s="9" t="s">
        <v>515</v>
      </c>
      <c r="D12" s="14" t="s">
        <v>639</v>
      </c>
      <c r="E12" s="9" t="s">
        <v>624</v>
      </c>
      <c r="F12" s="10" t="s">
        <v>641</v>
      </c>
      <c r="G12" s="10" t="s">
        <v>644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42" x14ac:dyDescent="0.3">
      <c r="A13" s="9">
        <v>10</v>
      </c>
      <c r="B13" s="9" t="s">
        <v>646</v>
      </c>
      <c r="C13" s="9" t="s">
        <v>647</v>
      </c>
      <c r="D13" s="9" t="s">
        <v>648</v>
      </c>
      <c r="E13" s="9" t="s">
        <v>166</v>
      </c>
      <c r="F13" s="11" t="str">
        <f>HYPERLINK("https://www.mariinsky.ru/about/administration/","https://www.mariinsky.ru/about/administration/")</f>
        <v>https://www.mariinsky.ru/about/administration/</v>
      </c>
      <c r="G13" s="11" t="str">
        <f>HYPERLINK("https://hh.ru/employer/1724101","https://hh.ru/employer/1724101")</f>
        <v>https://hh.ru/employer/1724101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55.8" x14ac:dyDescent="0.3">
      <c r="A14" s="9">
        <v>11</v>
      </c>
      <c r="B14" s="9" t="s">
        <v>652</v>
      </c>
      <c r="C14" s="9" t="s">
        <v>515</v>
      </c>
      <c r="D14" s="9" t="s">
        <v>653</v>
      </c>
      <c r="E14" s="9" t="s">
        <v>166</v>
      </c>
      <c r="F14" s="11" t="str">
        <f>HYPERLINK("http://guap.ru/sveden/struct","http://guap.ru/sveden/struct")</f>
        <v>http://guap.ru/sveden/struct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8.8" x14ac:dyDescent="0.3">
      <c r="A15" s="9">
        <v>12</v>
      </c>
      <c r="B15" s="9" t="s">
        <v>170</v>
      </c>
      <c r="C15" s="9" t="s">
        <v>538</v>
      </c>
      <c r="D15" s="9" t="s">
        <v>171</v>
      </c>
      <c r="E15" s="9" t="s">
        <v>166</v>
      </c>
      <c r="F15" s="11" t="str">
        <f>HYPERLINK("http://www.lsystems.ru/contacts/","http://www.lsystems.ru/contacts/")</f>
        <v>http://www.lsystems.ru/contacts/</v>
      </c>
      <c r="G15" s="11" t="str">
        <f>HYPERLINK("https://hh.ru/employer/4576","https://hh.ru/employer/4576")</f>
        <v>https://hh.ru/employer/4576</v>
      </c>
      <c r="H15" s="16" t="s">
        <v>657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69.599999999999994" x14ac:dyDescent="0.3">
      <c r="A16" s="9">
        <v>13</v>
      </c>
      <c r="B16" s="9" t="s">
        <v>174</v>
      </c>
      <c r="C16" s="9" t="s">
        <v>515</v>
      </c>
      <c r="D16" s="9" t="s">
        <v>169</v>
      </c>
      <c r="E16" s="9" t="s">
        <v>166</v>
      </c>
      <c r="F16" s="11" t="str">
        <f>HYPERLINK("http://www.voenmeh.ru/organization_department/ok","http://www.voenmeh.ru/organization_department/ok")</f>
        <v>http://www.voenmeh.ru/organization_department/ok</v>
      </c>
      <c r="G16" s="1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55.8" x14ac:dyDescent="0.3">
      <c r="A17" s="9">
        <v>14</v>
      </c>
      <c r="B17" s="9" t="s">
        <v>659</v>
      </c>
      <c r="C17" s="9" t="s">
        <v>515</v>
      </c>
      <c r="D17" s="9" t="s">
        <v>660</v>
      </c>
      <c r="E17" s="9" t="s">
        <v>166</v>
      </c>
      <c r="F17" s="11" t="str">
        <f>HYPERLINK("http://www.pgups.ru/contacts/contact-information/","http://www.pgups.ru/contacts/contact-information/")</f>
        <v>http://www.pgups.ru/contacts/contact-information/</v>
      </c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42" x14ac:dyDescent="0.3">
      <c r="A18" s="9">
        <v>15</v>
      </c>
      <c r="B18" s="9" t="s">
        <v>661</v>
      </c>
      <c r="C18" s="9" t="s">
        <v>515</v>
      </c>
      <c r="D18" s="9" t="s">
        <v>164</v>
      </c>
      <c r="E18" s="9" t="s">
        <v>166</v>
      </c>
      <c r="F18" s="11" t="str">
        <f>HYPERLINK("http://www.spmi.ru/univer/univer_5176","http://www.spmi.ru/univer/univer_5176")</f>
        <v>http://www.spmi.ru/univer/univer_5176</v>
      </c>
      <c r="G18" s="11" t="str">
        <f>HYPERLINK("https://hh.ru/employer/176578","https://hh.ru/employer/176578")</f>
        <v>https://hh.ru/employer/176578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42" x14ac:dyDescent="0.3">
      <c r="A19" s="9">
        <v>16</v>
      </c>
      <c r="B19" s="9" t="s">
        <v>179</v>
      </c>
      <c r="C19" s="9" t="s">
        <v>538</v>
      </c>
      <c r="D19" s="9" t="s">
        <v>665</v>
      </c>
      <c r="E19" s="9" t="s">
        <v>166</v>
      </c>
      <c r="F19" s="12" t="s">
        <v>666</v>
      </c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8.2" x14ac:dyDescent="0.3">
      <c r="A20" s="9">
        <v>17</v>
      </c>
      <c r="B20" s="9" t="s">
        <v>667</v>
      </c>
      <c r="C20" s="9" t="s">
        <v>537</v>
      </c>
      <c r="D20" s="9" t="s">
        <v>668</v>
      </c>
      <c r="E20" s="9" t="s">
        <v>166</v>
      </c>
      <c r="F20" s="11" t="str">
        <f>HYPERLINK("http://admship.ru/?p=546","http://admship.ru/?p=546")</f>
        <v>http://admship.ru/?p=546</v>
      </c>
      <c r="G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69.599999999999994" x14ac:dyDescent="0.3">
      <c r="A21" s="9">
        <v>18</v>
      </c>
      <c r="B21" s="9" t="s">
        <v>670</v>
      </c>
      <c r="C21" s="9" t="s">
        <v>515</v>
      </c>
      <c r="D21" s="9" t="s">
        <v>671</v>
      </c>
      <c r="E21" s="9" t="s">
        <v>166</v>
      </c>
      <c r="F21" s="11" t="str">
        <f>HYPERLINK("http://szgmu.ru/rus/m/452/","http://szgmu.ru/rus/m/452/")</f>
        <v>http://szgmu.ru/rus/m/452/</v>
      </c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8.2" x14ac:dyDescent="0.3">
      <c r="A22" s="9">
        <v>19</v>
      </c>
      <c r="B22" s="9" t="s">
        <v>181</v>
      </c>
      <c r="C22" s="9" t="s">
        <v>537</v>
      </c>
      <c r="D22" s="9" t="s">
        <v>182</v>
      </c>
      <c r="E22" s="9" t="s">
        <v>166</v>
      </c>
      <c r="F22" s="11" t="str">
        <f>HYPERLINK("http://www.ilimgroup.ru/career/vacancies/","http://www.ilimgroup.ru/career/vacancies/")</f>
        <v>http://www.ilimgroup.ru/career/vacancies/</v>
      </c>
      <c r="G22" s="11" t="str">
        <f>HYPERLINK("https://hh.ru/employer/6867","https://hh.ru/employer/6867")</f>
        <v>https://hh.ru/employer/6867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8.2" x14ac:dyDescent="0.3">
      <c r="A23" s="9">
        <v>20</v>
      </c>
      <c r="B23" s="9" t="s">
        <v>676</v>
      </c>
      <c r="C23" s="9" t="s">
        <v>647</v>
      </c>
      <c r="D23" s="9" t="s">
        <v>677</v>
      </c>
      <c r="E23" s="9" t="s">
        <v>166</v>
      </c>
      <c r="F23" s="11" t="str">
        <f>HYPERLINK("http://www.nlr.ru/nlr/vacancy.htm","http://www.nlr.ru/nlr/vacancy.htm")</f>
        <v>http://www.nlr.ru/nlr/vacancy.htm</v>
      </c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42" x14ac:dyDescent="0.3">
      <c r="A24" s="9">
        <v>21</v>
      </c>
      <c r="B24" s="9" t="s">
        <v>678</v>
      </c>
      <c r="C24" s="9" t="s">
        <v>537</v>
      </c>
      <c r="D24" s="9" t="s">
        <v>679</v>
      </c>
      <c r="E24" s="9" t="s">
        <v>166</v>
      </c>
      <c r="F24" s="11" t="str">
        <f>HYPERLINK("http://www.oaoosk.ru/personnel-policy/applicants/","http://www.oaoosk.ru/personnel-policy/applicants/")</f>
        <v>http://www.oaoosk.ru/personnel-policy/applicants/</v>
      </c>
      <c r="G24" s="11" t="str">
        <f>HYPERLINK("https://hh.ru/employer/1575433","https://hh.ru/employer/1575433")</f>
        <v>https://hh.ru/employer/1575433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28.2" x14ac:dyDescent="0.3">
      <c r="A25" s="9">
        <v>22</v>
      </c>
      <c r="B25" s="9" t="s">
        <v>683</v>
      </c>
      <c r="C25" s="9" t="s">
        <v>537</v>
      </c>
      <c r="D25" s="9" t="s">
        <v>679</v>
      </c>
      <c r="E25" s="9" t="s">
        <v>166</v>
      </c>
      <c r="F25" s="11" t="str">
        <f>HYPERLINK("http://ckb-rubin.ru/ckb_mt_rubin/","http://ckb-rubin.ru/ckb_mt_rubin/")</f>
        <v>http://ckb-rubin.ru/ckb_mt_rubin/</v>
      </c>
      <c r="G25" s="1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8.2" x14ac:dyDescent="0.3">
      <c r="A26" s="9">
        <v>23</v>
      </c>
      <c r="B26" s="9" t="s">
        <v>192</v>
      </c>
      <c r="C26" s="9" t="s">
        <v>538</v>
      </c>
      <c r="D26" s="9" t="s">
        <v>194</v>
      </c>
      <c r="E26" s="9" t="s">
        <v>166</v>
      </c>
      <c r="F26" s="11" t="str">
        <f>HYPERLINK("http://www.orientalstudies.ru/","http://www.orientalstudies.ru/")</f>
        <v>http://www.orientalstudies.ru/</v>
      </c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42" x14ac:dyDescent="0.3">
      <c r="A27" s="9">
        <v>24</v>
      </c>
      <c r="B27" s="9" t="s">
        <v>197</v>
      </c>
      <c r="C27" s="9" t="s">
        <v>537</v>
      </c>
      <c r="D27" s="9" t="s">
        <v>196</v>
      </c>
      <c r="E27" s="9" t="s">
        <v>166</v>
      </c>
      <c r="F27" s="11" t="str">
        <f>HYPERLINK("http://www.zvezda.spb.ru/index.php/personal/vakansii-itr","http://www.zvezda.spb.ru/index.php/personal/vakansii-itr")</f>
        <v>http://www.zvezda.spb.ru/index.php/personal/vakansii-itr</v>
      </c>
      <c r="G27" s="11" t="str">
        <f>HYPERLINK("https://spb.hh.ru/employer/9595","https://spb.hh.ru/employer/9595")</f>
        <v>https://spb.hh.ru/employer/9595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55.8" x14ac:dyDescent="0.3">
      <c r="A28" s="9">
        <v>25</v>
      </c>
      <c r="B28" s="9" t="s">
        <v>686</v>
      </c>
      <c r="C28" s="9" t="s">
        <v>537</v>
      </c>
      <c r="D28" s="9" t="s">
        <v>687</v>
      </c>
      <c r="E28" s="9" t="s">
        <v>166</v>
      </c>
      <c r="F28" s="11" t="str">
        <f>HYPERLINK("http://www.proletarsky.ru/about-the-company/personnel-policy/vacancies/","http://www.proletarsky.ru/about-the-company/personnel-policy/vacancies/")</f>
        <v>http://www.proletarsky.ru/about-the-company/personnel-policy/vacancies/</v>
      </c>
      <c r="G28" s="11" t="str">
        <f>HYPERLINK("https://hh.ru/employer/299465","https://hh.ru/employer/299465")</f>
        <v>https://hh.ru/employer/299465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55.8" x14ac:dyDescent="0.3">
      <c r="A29" s="9">
        <v>26</v>
      </c>
      <c r="B29" s="9" t="s">
        <v>689</v>
      </c>
      <c r="C29" s="9" t="s">
        <v>515</v>
      </c>
      <c r="D29" s="9" t="s">
        <v>690</v>
      </c>
      <c r="E29" s="9" t="s">
        <v>166</v>
      </c>
      <c r="F29" s="11" t="str">
        <f>HYPERLINK("http://www.gukit.ru/kontakty","http://www.gukit.ru/kontakty")</f>
        <v>http://www.gukit.ru/kontakty</v>
      </c>
      <c r="G29" s="11" t="str">
        <f>HYPERLINK("https://spb.hh.ru/employer/983871","https://spb.hh.ru/employer/983871")</f>
        <v>https://spb.hh.ru/employer/983871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42" x14ac:dyDescent="0.3">
      <c r="A30" s="9">
        <v>27</v>
      </c>
      <c r="B30" s="9" t="s">
        <v>201</v>
      </c>
      <c r="C30" s="9" t="s">
        <v>515</v>
      </c>
      <c r="D30" s="9" t="s">
        <v>694</v>
      </c>
      <c r="E30" s="9" t="s">
        <v>166</v>
      </c>
      <c r="F30" s="11" t="str">
        <f>HYPERLINK("http://www.ioffe.ru/index.php?row=12&amp;subrow=0","http://www.ioffe.ru/index.php?row=12&amp;subrow=0")</f>
        <v>http://www.ioffe.ru/index.php?row=12&amp;subrow=0</v>
      </c>
      <c r="G30" s="1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55.8" x14ac:dyDescent="0.3">
      <c r="A31" s="9">
        <v>28</v>
      </c>
      <c r="B31" s="9" t="s">
        <v>695</v>
      </c>
      <c r="C31" s="9" t="s">
        <v>515</v>
      </c>
      <c r="D31" s="9" t="s">
        <v>696</v>
      </c>
      <c r="E31" s="9" t="s">
        <v>166</v>
      </c>
      <c r="F31" s="11" t="str">
        <f>HYPERLINK("http://spbau.ru/main/contacts/list","http://spbau.ru/main/contacts/list")</f>
        <v>http://spbau.ru/main/contacts/list</v>
      </c>
      <c r="G31" s="1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8.2" x14ac:dyDescent="0.3">
      <c r="A32" s="9">
        <v>29</v>
      </c>
      <c r="B32" s="9" t="s">
        <v>208</v>
      </c>
      <c r="C32" s="9" t="s">
        <v>537</v>
      </c>
      <c r="D32" s="9" t="s">
        <v>191</v>
      </c>
      <c r="E32" s="9" t="s">
        <v>166</v>
      </c>
      <c r="F32" s="11" t="str">
        <f>HYPERLINK("http://www.lomo.ru/site/contacts/index.php","http://www.lomo.ru/site/contacts/index.php")</f>
        <v>http://www.lomo.ru/site/contacts/index.php</v>
      </c>
      <c r="G32" s="11" t="str">
        <f>HYPERLINK("https://spb.hh.ru/employer/207590","https://spb.hh.ru/employer/207590")</f>
        <v>https://spb.hh.ru/employer/207590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55.8" x14ac:dyDescent="0.3">
      <c r="A33" s="9">
        <v>30</v>
      </c>
      <c r="B33" s="9" t="s">
        <v>701</v>
      </c>
      <c r="C33" s="9" t="s">
        <v>538</v>
      </c>
      <c r="D33" s="9" t="s">
        <v>206</v>
      </c>
      <c r="E33" s="9" t="s">
        <v>166</v>
      </c>
      <c r="F33" s="11" t="str">
        <f>HYPERLINK("http://www.rtc.ru/index.php/ru/o-tsnii-rtk/vakansii","http://www.rtc.ru/index.php/ru/o-tsnii-rtk/vakansii")</f>
        <v>http://www.rtc.ru/index.php/ru/o-tsnii-rtk/vakansii</v>
      </c>
      <c r="G33" s="11" t="str">
        <f>HYPERLINK("https://spb.hh.ru/employer/687676","https://spb.hh.ru/employer/687676")</f>
        <v>https://spb.hh.ru/employer/687676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69.599999999999994" x14ac:dyDescent="0.3">
      <c r="A34" s="9">
        <v>31</v>
      </c>
      <c r="B34" s="9" t="s">
        <v>703</v>
      </c>
      <c r="C34" s="9" t="s">
        <v>515</v>
      </c>
      <c r="D34" s="9" t="s">
        <v>704</v>
      </c>
      <c r="E34" s="9" t="s">
        <v>166</v>
      </c>
      <c r="F34" s="11" t="str">
        <f>HYPERLINK("http://gpma.ru/university/jobs/","http://gpma.ru/university/jobs/")</f>
        <v>http://gpma.ru/university/jobs/</v>
      </c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8.2" x14ac:dyDescent="0.3">
      <c r="A35" s="9">
        <v>32</v>
      </c>
      <c r="B35" s="9" t="s">
        <v>708</v>
      </c>
      <c r="C35" s="9" t="s">
        <v>537</v>
      </c>
      <c r="D35" s="9" t="s">
        <v>203</v>
      </c>
      <c r="E35" s="9" t="s">
        <v>166</v>
      </c>
      <c r="F35" s="11" t="str">
        <f>HYPERLINK("http://www.klimov.ru/career/vacancy/","http://www.klimov.ru/career/vacancy/")</f>
        <v>http://www.klimov.ru/career/vacancy/</v>
      </c>
      <c r="G35" s="11" t="str">
        <f>HYPERLINK("https://spb.hh.ru/employer/63954","https://spb.hh.ru/employer/63954")</f>
        <v>https://spb.hh.ru/employer/63954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8.2" x14ac:dyDescent="0.3">
      <c r="A36" s="9">
        <v>33</v>
      </c>
      <c r="B36" s="9" t="s">
        <v>710</v>
      </c>
      <c r="C36" s="9" t="s">
        <v>537</v>
      </c>
      <c r="D36" s="9" t="s">
        <v>711</v>
      </c>
      <c r="E36" s="9" t="s">
        <v>166</v>
      </c>
      <c r="F36" s="11" t="str">
        <f>HYPERLINK("http://soptel.ru/about/jobs/","http://soptel.ru/about/jobs/")</f>
        <v>http://soptel.ru/about/jobs/</v>
      </c>
      <c r="G36" s="11" t="str">
        <f>HYPERLINK("https://hh.ru/employer/83547","https://hh.ru/employer/83547")</f>
        <v>https://hh.ru/employer/83547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8.2" x14ac:dyDescent="0.3">
      <c r="A37" s="9">
        <v>34</v>
      </c>
      <c r="B37" s="9" t="s">
        <v>212</v>
      </c>
      <c r="C37" s="9" t="s">
        <v>537</v>
      </c>
      <c r="D37" s="9" t="s">
        <v>188</v>
      </c>
      <c r="E37" s="9" t="s">
        <v>166</v>
      </c>
      <c r="F37" s="11" t="str">
        <f>HYPERLINK("http://www.atcsd.ru/vacancies/","http://www.atcsd.ru/vacancies/")</f>
        <v>http://www.atcsd.ru/vacancies/</v>
      </c>
      <c r="G37" s="11" t="str">
        <f>HYPERLINK("https://hh.ru/employer/114909","https://hh.ru/employer/114909")</f>
        <v>https://hh.ru/employer/114909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55.8" x14ac:dyDescent="0.3">
      <c r="A38" s="9">
        <v>35</v>
      </c>
      <c r="B38" s="9" t="s">
        <v>213</v>
      </c>
      <c r="C38" s="9" t="s">
        <v>515</v>
      </c>
      <c r="D38" s="9" t="s">
        <v>176</v>
      </c>
      <c r="E38" s="9" t="s">
        <v>166</v>
      </c>
      <c r="F38" s="11" t="str">
        <f>HYPERLINK("http://www.rshu.ru/vacancy/","http://www.rshu.ru/vacancy/")</f>
        <v>http://www.rshu.ru/vacancy/</v>
      </c>
      <c r="G38" s="11" t="str">
        <f>HYPERLINK("https://hh.ru/employer/1899644","https://hh.ru/employer/1899644")</f>
        <v>https://hh.ru/employer/1899644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55.8" x14ac:dyDescent="0.3">
      <c r="A39" s="9">
        <v>36</v>
      </c>
      <c r="B39" s="9" t="s">
        <v>719</v>
      </c>
      <c r="C39" s="9" t="s">
        <v>515</v>
      </c>
      <c r="D39" s="9" t="s">
        <v>720</v>
      </c>
      <c r="E39" s="9" t="s">
        <v>166</v>
      </c>
      <c r="F39" s="11" t="str">
        <f>HYPERLINK("http://www.spbstu.ru/","http://www.spbstu.ru/")</f>
        <v>http://www.spbstu.ru/</v>
      </c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42" x14ac:dyDescent="0.3">
      <c r="A40" s="9">
        <v>37</v>
      </c>
      <c r="B40" s="9" t="s">
        <v>721</v>
      </c>
      <c r="C40" s="9" t="s">
        <v>537</v>
      </c>
      <c r="D40" s="9" t="s">
        <v>722</v>
      </c>
      <c r="E40" s="9" t="s">
        <v>166</v>
      </c>
      <c r="F40" s="11" t="str">
        <f>HYPERLINK("http://www.diakont.ru/contact/","http://www.diakont.ru/contact/")</f>
        <v>http://www.diakont.ru/contact/</v>
      </c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42" x14ac:dyDescent="0.3">
      <c r="A41" s="9">
        <v>38</v>
      </c>
      <c r="B41" s="9" t="s">
        <v>724</v>
      </c>
      <c r="C41" s="9" t="s">
        <v>537</v>
      </c>
      <c r="D41" s="9" t="s">
        <v>183</v>
      </c>
      <c r="E41" s="9" t="s">
        <v>166</v>
      </c>
      <c r="F41" s="11" t="str">
        <f>HYPERLINK("http://vniimem.com/vacantions/","http://vniimem.com/vacantions/")</f>
        <v>http://vniimem.com/vacantions/</v>
      </c>
      <c r="G41" s="1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8.2" x14ac:dyDescent="0.3">
      <c r="A42" s="9">
        <v>39</v>
      </c>
      <c r="B42" s="9" t="s">
        <v>727</v>
      </c>
      <c r="C42" s="9" t="s">
        <v>537</v>
      </c>
      <c r="D42" s="9" t="s">
        <v>728</v>
      </c>
      <c r="E42" s="9" t="s">
        <v>166</v>
      </c>
      <c r="F42" s="11" t="str">
        <f>HYPERLINK("http://malachite-spb.ru/118/","http://malachite-spb.ru/118/")</f>
        <v>http://malachite-spb.ru/118/</v>
      </c>
      <c r="G42" s="11" t="str">
        <f>HYPERLINK("https://spb.hh.ru/employer/717207","https://spb.hh.ru/employer/717207")</f>
        <v>https://spb.hh.ru/employer/717207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69.599999999999994" x14ac:dyDescent="0.3">
      <c r="A43" s="9">
        <v>40</v>
      </c>
      <c r="B43" s="9" t="s">
        <v>214</v>
      </c>
      <c r="C43" s="9" t="s">
        <v>515</v>
      </c>
      <c r="D43" s="9" t="s">
        <v>152</v>
      </c>
      <c r="E43" s="9" t="s">
        <v>166</v>
      </c>
      <c r="F43" s="11" t="str">
        <f>HYPERLINK("http://1spbgmu.ru/ru/universitet/vakansii-i-konkursy","http://1spbgmu.ru/ru/universitet/vakansii-i-konkursy")</f>
        <v>http://1spbgmu.ru/ru/universitet/vakansii-i-konkursy</v>
      </c>
      <c r="G43" s="12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28.2" x14ac:dyDescent="0.3">
      <c r="A44" s="9">
        <v>41</v>
      </c>
      <c r="B44" s="9" t="s">
        <v>733</v>
      </c>
      <c r="C44" s="9" t="s">
        <v>537</v>
      </c>
      <c r="D44" s="9" t="s">
        <v>734</v>
      </c>
      <c r="E44" s="9" t="s">
        <v>166</v>
      </c>
      <c r="F44" s="11" t="str">
        <f>HYPERLINK("http://www.elektropribor.spb.ru/stend/cont","http://www.elektropribor.spb.ru/stend/cont")</f>
        <v>http://www.elektropribor.spb.ru/stend/cont</v>
      </c>
      <c r="G44" s="11" t="str">
        <f>HYPERLINK("https://spb.hh.ru/employer/746659","https://spb.hh.ru/employer/746659")</f>
        <v>https://spb.hh.ru/employer/746659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69.599999999999994" x14ac:dyDescent="0.3">
      <c r="A45" s="9">
        <v>42</v>
      </c>
      <c r="B45" s="9" t="s">
        <v>736</v>
      </c>
      <c r="C45" s="9" t="s">
        <v>515</v>
      </c>
      <c r="D45" s="9" t="s">
        <v>737</v>
      </c>
      <c r="E45" s="9" t="s">
        <v>166</v>
      </c>
      <c r="F45" s="11" t="str">
        <f>HYPERLINK("http://www.ifmo.ru/ru/listvacancy/vakansii.htm","http://www.ifmo.ru/ru/listvacancy/vakansii.htm")</f>
        <v>http://www.ifmo.ru/ru/listvacancy/vakansii.htm</v>
      </c>
      <c r="G45" s="11" t="str">
        <f>HYPERLINK("https://spb.hh.ru/employer/1795976","https://spb.hh.ru/employer/1795976")</f>
        <v>https://spb.hh.ru/employer/1795976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55.8" x14ac:dyDescent="0.3">
      <c r="A46" s="9">
        <v>43</v>
      </c>
      <c r="B46" s="9" t="s">
        <v>739</v>
      </c>
      <c r="C46" s="9" t="s">
        <v>542</v>
      </c>
      <c r="D46" s="9" t="s">
        <v>740</v>
      </c>
      <c r="E46" s="9" t="s">
        <v>166</v>
      </c>
      <c r="F46" s="11" t="str">
        <f>HYPERLINK("http://www.almazovcentre.ru/?page_id=131","http://www.almazovcentre.ru/?page_id=131")</f>
        <v>http://www.almazovcentre.ru/?page_id=131</v>
      </c>
      <c r="G46" s="11" t="str">
        <f>HYPERLINK("https://spb.hh.ru/employer/546369","https://spb.hh.ru/employer/546369")</f>
        <v>https://spb.hh.ru/employer/546369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69.599999999999994" x14ac:dyDescent="0.3">
      <c r="A47" s="9">
        <v>44</v>
      </c>
      <c r="B47" s="9" t="s">
        <v>742</v>
      </c>
      <c r="C47" s="9" t="s">
        <v>515</v>
      </c>
      <c r="D47" s="9" t="s">
        <v>743</v>
      </c>
      <c r="E47" s="9" t="s">
        <v>166</v>
      </c>
      <c r="F47" s="11" t="str">
        <f>HYPERLINK("http://spcpa.ru/","http://spcpa.ru/")</f>
        <v>http://spcpa.ru/</v>
      </c>
      <c r="G47" s="11" t="str">
        <f>HYPERLINK("http://alumni.pharminnotech.com/life/finance-job","http://alumni.pharminnotech.com/life/finance-job")</f>
        <v>http://alumni.pharminnotech.com/life/finance-job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69.599999999999994" x14ac:dyDescent="0.3">
      <c r="A48" s="9">
        <v>45</v>
      </c>
      <c r="B48" s="9" t="s">
        <v>219</v>
      </c>
      <c r="C48" s="9" t="s">
        <v>515</v>
      </c>
      <c r="D48" s="9" t="s">
        <v>167</v>
      </c>
      <c r="E48" s="9" t="s">
        <v>166</v>
      </c>
      <c r="F48" s="11" t="str">
        <f>HYPERLINK("http://www.eltech.ru/ru/universitet/kontakty","http://www.eltech.ru/ru/universitet/kontakty")</f>
        <v>http://www.eltech.ru/ru/universitet/kontakty</v>
      </c>
      <c r="G48" s="11" t="str">
        <f>HYPERLINK("https://spb.hh.ru/employer/1509436","https://spb.hh.ru/employer/1509436")</f>
        <v>https://spb.hh.ru/employer/1509436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42" x14ac:dyDescent="0.3">
      <c r="A49" s="9">
        <v>46</v>
      </c>
      <c r="B49" s="9" t="s">
        <v>746</v>
      </c>
      <c r="C49" s="9" t="s">
        <v>542</v>
      </c>
      <c r="D49" s="9" t="s">
        <v>151</v>
      </c>
      <c r="E49" s="9" t="s">
        <v>166</v>
      </c>
      <c r="F49" s="11" t="str">
        <f>HYPERLINK("http://www.influenza.spb.ru/institute/contacts/","http://www.influenza.spb.ru/institute/contacts/")</f>
        <v>http://www.influenza.spb.ru/institute/contacts/</v>
      </c>
      <c r="G49" s="1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28.2" x14ac:dyDescent="0.3">
      <c r="A50" s="9">
        <v>47</v>
      </c>
      <c r="B50" s="9" t="s">
        <v>220</v>
      </c>
      <c r="C50" s="9" t="s">
        <v>537</v>
      </c>
      <c r="D50" s="9" t="s">
        <v>185</v>
      </c>
      <c r="E50" s="9" t="s">
        <v>166</v>
      </c>
      <c r="F50" s="11" t="str">
        <f>HYPERLINK("http://www.oceanpribor.ru/text/14.htm","http://www.oceanpribor.ru/text/14.htm")</f>
        <v>http://www.oceanpribor.ru/text/14.htm</v>
      </c>
      <c r="G50" s="11" t="str">
        <f>HYPERLINK("https://hh.ru/employer/544682","https://hh.ru/employer/544682")</f>
        <v>https://hh.ru/employer/544682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55.8" x14ac:dyDescent="0.3">
      <c r="A51" s="9">
        <v>48</v>
      </c>
      <c r="B51" s="9" t="s">
        <v>222</v>
      </c>
      <c r="C51" s="9" t="s">
        <v>515</v>
      </c>
      <c r="D51" s="9" t="s">
        <v>173</v>
      </c>
      <c r="E51" s="9" t="s">
        <v>166</v>
      </c>
      <c r="F51" s="10" t="s">
        <v>750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28.2" x14ac:dyDescent="0.3">
      <c r="A52" s="9">
        <v>49</v>
      </c>
      <c r="B52" s="9" t="s">
        <v>754</v>
      </c>
      <c r="C52" s="9" t="s">
        <v>537</v>
      </c>
      <c r="D52" s="9" t="s">
        <v>755</v>
      </c>
      <c r="E52" s="9" t="s">
        <v>166</v>
      </c>
      <c r="F52" s="11" t="str">
        <f>HYPERLINK("http://www.severnoe.com/contacts/","http://www.severnoe.com/contacts/")</f>
        <v>http://www.severnoe.com/contacts/</v>
      </c>
      <c r="G52" s="12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28.2" x14ac:dyDescent="0.3">
      <c r="A53" s="9">
        <v>50</v>
      </c>
      <c r="B53" s="9" t="s">
        <v>223</v>
      </c>
      <c r="C53" s="9" t="s">
        <v>537</v>
      </c>
      <c r="D53" s="9" t="s">
        <v>190</v>
      </c>
      <c r="E53" s="9" t="s">
        <v>166</v>
      </c>
      <c r="F53" s="11" t="str">
        <f>HYPERLINK("http://www.optogan.ru/about/vacancies","http://www.optogan.ru/about/vacancies")</f>
        <v>http://www.optogan.ru/about/vacancies</v>
      </c>
      <c r="G53" s="11" t="str">
        <f>HYPERLINK("https://hh.ru/employer/625084","https://hh.ru/employer/625084")</f>
        <v>https://hh.ru/employer/625084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55.8" x14ac:dyDescent="0.3">
      <c r="A54" s="9">
        <v>51</v>
      </c>
      <c r="B54" s="9" t="s">
        <v>225</v>
      </c>
      <c r="C54" s="9" t="s">
        <v>538</v>
      </c>
      <c r="D54" s="9" t="s">
        <v>760</v>
      </c>
      <c r="E54" s="9" t="s">
        <v>166</v>
      </c>
      <c r="F54" s="11" t="str">
        <f>HYPERLINK("http://vnivip.com/vacancy","http://vnivip.com/vacancy")</f>
        <v>http://vnivip.com/vacancy</v>
      </c>
      <c r="G54" s="1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28.2" x14ac:dyDescent="0.3">
      <c r="A55" s="9">
        <v>52</v>
      </c>
      <c r="B55" s="9" t="s">
        <v>762</v>
      </c>
      <c r="C55" s="9" t="s">
        <v>537</v>
      </c>
      <c r="D55" s="9" t="s">
        <v>763</v>
      </c>
      <c r="E55" s="9" t="s">
        <v>166</v>
      </c>
      <c r="F55" s="11" t="str">
        <f>HYPERLINK("https://biocad.ru/career/","https://biocad.ru/career/")</f>
        <v>https://biocad.ru/career/</v>
      </c>
      <c r="G55" s="11" t="str">
        <f>HYPERLINK("https://hh.ru/employer/389","https://hh.ru/employer/389")</f>
        <v>https://hh.ru/employer/389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28.2" x14ac:dyDescent="0.3">
      <c r="A56" s="9">
        <v>53</v>
      </c>
      <c r="B56" s="9" t="s">
        <v>766</v>
      </c>
      <c r="C56" s="9" t="s">
        <v>537</v>
      </c>
      <c r="D56" s="9" t="s">
        <v>767</v>
      </c>
      <c r="E56" s="9" t="s">
        <v>166</v>
      </c>
      <c r="F56" s="11" t="str">
        <f>HYPERLINK("http://www.iceberg.sp.ru/contact.html","http://www.iceberg.sp.ru/contact.html")</f>
        <v>http://www.iceberg.sp.ru/contact.html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42" x14ac:dyDescent="0.3">
      <c r="A57" s="9">
        <v>54</v>
      </c>
      <c r="B57" s="9" t="s">
        <v>769</v>
      </c>
      <c r="C57" s="9" t="s">
        <v>515</v>
      </c>
      <c r="D57" s="9" t="s">
        <v>770</v>
      </c>
      <c r="E57" s="9" t="s">
        <v>166</v>
      </c>
      <c r="F57" s="11" t="str">
        <f>HYPERLINK("http://spbu.ru/contacts.html","http://spbu.ru/contacts.html")</f>
        <v>http://spbu.ru/contacts.html</v>
      </c>
      <c r="G57" s="1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28.2" x14ac:dyDescent="0.3">
      <c r="A58" s="9">
        <v>55</v>
      </c>
      <c r="B58" s="9" t="s">
        <v>774</v>
      </c>
      <c r="C58" s="9" t="s">
        <v>537</v>
      </c>
      <c r="D58" s="9" t="s">
        <v>776</v>
      </c>
      <c r="E58" s="9" t="s">
        <v>166</v>
      </c>
      <c r="F58" s="11" t="str">
        <f>HYPERLINK("http://www.bz.ru/career/vacancies/","http://www.bz.ru/career/vacancies/")</f>
        <v>http://www.bz.ru/career/vacancies/</v>
      </c>
      <c r="G58" s="11" t="str">
        <f>HYPERLINK("https://hh.ru/employer/19886","https://hh.ru/employer/19886")</f>
        <v>https://hh.ru/employer/19886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28.2" x14ac:dyDescent="0.3">
      <c r="A59" s="9">
        <v>56</v>
      </c>
      <c r="B59" s="9" t="s">
        <v>228</v>
      </c>
      <c r="C59" s="9" t="s">
        <v>537</v>
      </c>
      <c r="D59" s="9" t="s">
        <v>199</v>
      </c>
      <c r="E59" s="9" t="s">
        <v>166</v>
      </c>
      <c r="F59" s="11" t="str">
        <f>HYPERLINK("http://www.uks.ru/vacancies/","http://www.uks.ru/vacancies/")</f>
        <v>http://www.uks.ru/vacancies/</v>
      </c>
      <c r="G59" s="11" t="str">
        <f>HYPERLINK("https://spb.hh.ru/employer/108257","https://spb.hh.ru/employer/108257")</f>
        <v>https://spb.hh.ru/employer/108257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28.2" x14ac:dyDescent="0.3">
      <c r="A60" s="9">
        <v>57</v>
      </c>
      <c r="B60" s="9" t="s">
        <v>784</v>
      </c>
      <c r="C60" s="9" t="s">
        <v>537</v>
      </c>
      <c r="D60" s="9" t="s">
        <v>785</v>
      </c>
      <c r="E60" s="9" t="s">
        <v>166</v>
      </c>
      <c r="F60" s="10" t="s">
        <v>786</v>
      </c>
      <c r="G60" s="11" t="str">
        <f>HYPERLINK("https://hh.ru/employer/1938912","https://hh.ru/employer/1938912")</f>
        <v>https://hh.ru/employer/1938912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42" x14ac:dyDescent="0.3">
      <c r="A61" s="9">
        <v>58</v>
      </c>
      <c r="B61" s="9" t="s">
        <v>792</v>
      </c>
      <c r="C61" s="9" t="s">
        <v>537</v>
      </c>
      <c r="D61" s="9" t="s">
        <v>793</v>
      </c>
      <c r="E61" s="9" t="s">
        <v>166</v>
      </c>
      <c r="F61" s="11" t="str">
        <f>HYPERLINK("http://nddb.kirovold.ru/content.php?page=ddyefohu_rus","http://nddb.kirovold.ru/content.php?page=ddyefohu_rus")</f>
        <v>http://nddb.kirovold.ru/content.php?page=ddyefohu_rus</v>
      </c>
      <c r="G61" s="12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28.2" x14ac:dyDescent="0.3">
      <c r="A62" s="9">
        <v>59</v>
      </c>
      <c r="B62" s="9" t="s">
        <v>796</v>
      </c>
      <c r="C62" s="9" t="s">
        <v>537</v>
      </c>
      <c r="D62" s="9" t="s">
        <v>162</v>
      </c>
      <c r="E62" s="9" t="s">
        <v>166</v>
      </c>
      <c r="F62" s="12"/>
      <c r="G62" s="12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42" x14ac:dyDescent="0.3">
      <c r="A63" s="9">
        <v>60</v>
      </c>
      <c r="B63" s="9" t="s">
        <v>798</v>
      </c>
      <c r="C63" s="9" t="s">
        <v>537</v>
      </c>
      <c r="D63" s="9" t="s">
        <v>799</v>
      </c>
      <c r="E63" s="9" t="s">
        <v>166</v>
      </c>
      <c r="F63" s="11" t="str">
        <f>HYPERLINK("http://www.rfproject.ru/contacts/","http://www.rfproject.ru/contacts/")</f>
        <v>http://www.rfproject.ru/contacts/</v>
      </c>
      <c r="G63" s="11" t="str">
        <f>HYPERLINK("https://hh.ru/employer/32177","https://hh.ru/employer/32177")</f>
        <v>https://hh.ru/employer/32177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28.2" x14ac:dyDescent="0.3">
      <c r="A64" s="9">
        <v>61</v>
      </c>
      <c r="B64" s="9" t="s">
        <v>805</v>
      </c>
      <c r="C64" s="9" t="s">
        <v>537</v>
      </c>
      <c r="D64" s="9" t="s">
        <v>806</v>
      </c>
      <c r="E64" s="9" t="s">
        <v>807</v>
      </c>
      <c r="F64" s="11" t="str">
        <f>HYPERLINK("http://www.speechpro.ru/career","http://www.speechpro.ru/career")</f>
        <v>http://www.speechpro.ru/career</v>
      </c>
      <c r="G64" s="11" t="str">
        <f>HYPERLINK("https://hh.ru/employer/4585","https://hh.ru/employer/4585")</f>
        <v>https://hh.ru/employer/4585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28.2" x14ac:dyDescent="0.3">
      <c r="A65" s="9">
        <v>62</v>
      </c>
      <c r="B65" s="9" t="s">
        <v>808</v>
      </c>
      <c r="C65" s="9" t="s">
        <v>537</v>
      </c>
      <c r="D65" s="9" t="s">
        <v>809</v>
      </c>
      <c r="E65" s="9" t="s">
        <v>807</v>
      </c>
      <c r="F65" s="11" t="str">
        <f>HYPERLINK("http://www.bt-comfort.ru/","http://www.bt-comfort.ru/")</f>
        <v>http://www.bt-comfort.ru/</v>
      </c>
      <c r="G65" s="12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55.8" x14ac:dyDescent="0.3">
      <c r="A66" s="9">
        <v>63</v>
      </c>
      <c r="B66" s="9" t="s">
        <v>812</v>
      </c>
      <c r="C66" s="9" t="s">
        <v>542</v>
      </c>
      <c r="D66" s="9" t="s">
        <v>813</v>
      </c>
      <c r="E66" s="9" t="s">
        <v>807</v>
      </c>
      <c r="F66" s="11" t="str">
        <f>HYPERLINK("http://www.niioncologii.ru/","http://www.niioncologii.ru/")</f>
        <v>http://www.niioncologii.ru/</v>
      </c>
      <c r="G66" s="12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69.599999999999994" x14ac:dyDescent="0.3">
      <c r="A67" s="9">
        <v>64</v>
      </c>
      <c r="B67" s="9" t="s">
        <v>815</v>
      </c>
      <c r="C67" s="9" t="s">
        <v>538</v>
      </c>
      <c r="D67" s="9" t="s">
        <v>816</v>
      </c>
      <c r="E67" s="9" t="s">
        <v>807</v>
      </c>
      <c r="F67" s="10" t="s">
        <v>817</v>
      </c>
      <c r="G67" s="10" t="s">
        <v>819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55.8" x14ac:dyDescent="0.3">
      <c r="A68" s="9">
        <v>65</v>
      </c>
      <c r="B68" s="9" t="s">
        <v>823</v>
      </c>
      <c r="C68" s="9" t="s">
        <v>538</v>
      </c>
      <c r="D68" s="9" t="s">
        <v>824</v>
      </c>
      <c r="E68" s="9" t="s">
        <v>807</v>
      </c>
      <c r="F68" s="10" t="s">
        <v>825</v>
      </c>
      <c r="G68" s="12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28.2" x14ac:dyDescent="0.3">
      <c r="A69" s="9">
        <v>66</v>
      </c>
      <c r="B69" s="9" t="s">
        <v>830</v>
      </c>
      <c r="C69" s="9" t="s">
        <v>537</v>
      </c>
      <c r="D69" s="9" t="s">
        <v>831</v>
      </c>
      <c r="E69" s="9" t="s">
        <v>807</v>
      </c>
      <c r="F69" s="10" t="s">
        <v>832</v>
      </c>
      <c r="G69" s="10" t="s">
        <v>835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83.4" x14ac:dyDescent="0.3">
      <c r="A70" s="9">
        <v>67</v>
      </c>
      <c r="B70" s="9" t="s">
        <v>837</v>
      </c>
      <c r="C70" s="9" t="s">
        <v>542</v>
      </c>
      <c r="D70" s="9" t="s">
        <v>838</v>
      </c>
      <c r="E70" s="9" t="s">
        <v>807</v>
      </c>
      <c r="F70" s="10" t="s">
        <v>839</v>
      </c>
      <c r="G70" s="12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69.599999999999994" x14ac:dyDescent="0.3">
      <c r="A71" s="9">
        <v>68</v>
      </c>
      <c r="B71" s="9" t="s">
        <v>844</v>
      </c>
      <c r="C71" s="9" t="s">
        <v>542</v>
      </c>
      <c r="D71" s="9" t="s">
        <v>204</v>
      </c>
      <c r="E71" s="9" t="s">
        <v>807</v>
      </c>
      <c r="F71" s="10" t="s">
        <v>847</v>
      </c>
      <c r="G71" s="12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28.2" x14ac:dyDescent="0.3">
      <c r="A72" s="9">
        <v>69</v>
      </c>
      <c r="B72" s="9" t="s">
        <v>851</v>
      </c>
      <c r="C72" s="9" t="s">
        <v>537</v>
      </c>
      <c r="D72" s="9" t="s">
        <v>853</v>
      </c>
      <c r="E72" s="9" t="s">
        <v>807</v>
      </c>
      <c r="F72" s="10" t="s">
        <v>855</v>
      </c>
      <c r="G72" s="12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55.8" x14ac:dyDescent="0.3">
      <c r="A73" s="9">
        <v>70</v>
      </c>
      <c r="B73" s="9" t="s">
        <v>861</v>
      </c>
      <c r="C73" s="9" t="s">
        <v>515</v>
      </c>
      <c r="D73" s="9" t="s">
        <v>862</v>
      </c>
      <c r="E73" s="9" t="s">
        <v>807</v>
      </c>
      <c r="F73" s="10" t="s">
        <v>863</v>
      </c>
      <c r="G73" s="12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28.2" x14ac:dyDescent="0.3">
      <c r="A74" s="9">
        <v>71</v>
      </c>
      <c r="B74" s="9" t="s">
        <v>869</v>
      </c>
      <c r="C74" s="9" t="s">
        <v>537</v>
      </c>
      <c r="D74" s="9" t="s">
        <v>871</v>
      </c>
      <c r="E74" s="9" t="s">
        <v>807</v>
      </c>
      <c r="F74" s="10" t="s">
        <v>872</v>
      </c>
      <c r="G74" s="10" t="s">
        <v>876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28.2" x14ac:dyDescent="0.3">
      <c r="A75" s="9">
        <v>72</v>
      </c>
      <c r="B75" s="9" t="s">
        <v>878</v>
      </c>
      <c r="C75" s="9" t="s">
        <v>537</v>
      </c>
      <c r="D75" s="9" t="s">
        <v>879</v>
      </c>
      <c r="E75" s="9" t="s">
        <v>807</v>
      </c>
      <c r="F75" s="10" t="s">
        <v>881</v>
      </c>
      <c r="G75" s="12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28.2" x14ac:dyDescent="0.3">
      <c r="A76" s="9">
        <v>73</v>
      </c>
      <c r="B76" s="9" t="s">
        <v>885</v>
      </c>
      <c r="C76" s="9" t="s">
        <v>537</v>
      </c>
      <c r="D76" s="9" t="s">
        <v>886</v>
      </c>
      <c r="E76" s="9" t="s">
        <v>807</v>
      </c>
      <c r="F76" s="10" t="s">
        <v>887</v>
      </c>
      <c r="G76" s="10" t="s">
        <v>892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28.2" x14ac:dyDescent="0.3">
      <c r="A77" s="9">
        <v>74</v>
      </c>
      <c r="B77" s="13" t="s">
        <v>895</v>
      </c>
      <c r="C77" s="9" t="s">
        <v>537</v>
      </c>
      <c r="D77" s="9" t="s">
        <v>896</v>
      </c>
      <c r="E77" s="9" t="s">
        <v>807</v>
      </c>
      <c r="F77" s="10" t="s">
        <v>898</v>
      </c>
      <c r="G77" s="10" t="s">
        <v>901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42" x14ac:dyDescent="0.3">
      <c r="A78" s="9">
        <v>75</v>
      </c>
      <c r="B78" s="13" t="s">
        <v>904</v>
      </c>
      <c r="C78" s="9" t="s">
        <v>537</v>
      </c>
      <c r="D78" s="9" t="s">
        <v>905</v>
      </c>
      <c r="E78" s="9" t="s">
        <v>807</v>
      </c>
      <c r="F78" s="10" t="s">
        <v>906</v>
      </c>
      <c r="G78" s="10" t="s">
        <v>911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42" x14ac:dyDescent="0.3">
      <c r="A79" s="9">
        <v>76</v>
      </c>
      <c r="B79" s="13" t="s">
        <v>914</v>
      </c>
      <c r="C79" s="9" t="s">
        <v>537</v>
      </c>
      <c r="D79" s="9" t="s">
        <v>915</v>
      </c>
      <c r="E79" s="9" t="s">
        <v>807</v>
      </c>
      <c r="F79" s="10" t="s">
        <v>916</v>
      </c>
      <c r="G79" s="10" t="s">
        <v>923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28.2" x14ac:dyDescent="0.3">
      <c r="A80" s="9">
        <v>77</v>
      </c>
      <c r="B80" s="27" t="s">
        <v>925</v>
      </c>
      <c r="C80" s="9" t="s">
        <v>537</v>
      </c>
      <c r="D80" s="22" t="s">
        <v>929</v>
      </c>
      <c r="E80" s="9" t="s">
        <v>807</v>
      </c>
      <c r="F80" s="10" t="s">
        <v>931</v>
      </c>
      <c r="G80" s="12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42" x14ac:dyDescent="0.3">
      <c r="A81" s="9">
        <v>78</v>
      </c>
      <c r="B81" s="5" t="s">
        <v>935</v>
      </c>
      <c r="C81" s="9" t="s">
        <v>537</v>
      </c>
      <c r="D81" s="22" t="s">
        <v>936</v>
      </c>
      <c r="E81" s="9" t="s">
        <v>807</v>
      </c>
      <c r="F81" s="10" t="s">
        <v>937</v>
      </c>
      <c r="G81" s="10" t="s">
        <v>944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28.2" x14ac:dyDescent="0.3">
      <c r="A82" s="9">
        <v>79</v>
      </c>
      <c r="B82" s="13" t="s">
        <v>948</v>
      </c>
      <c r="C82" s="9" t="s">
        <v>537</v>
      </c>
      <c r="D82" s="14" t="s">
        <v>949</v>
      </c>
      <c r="E82" s="9" t="s">
        <v>807</v>
      </c>
      <c r="F82" s="10" t="s">
        <v>950</v>
      </c>
      <c r="G82" s="12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28.2" x14ac:dyDescent="0.3">
      <c r="A83" s="9">
        <v>80</v>
      </c>
      <c r="B83" s="13" t="s">
        <v>956</v>
      </c>
      <c r="C83" s="9" t="s">
        <v>537</v>
      </c>
      <c r="D83" s="14" t="s">
        <v>957</v>
      </c>
      <c r="E83" s="9" t="s">
        <v>807</v>
      </c>
      <c r="F83" s="10" t="s">
        <v>958</v>
      </c>
      <c r="G83" s="12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28.2" x14ac:dyDescent="0.3">
      <c r="A84" s="9">
        <v>81</v>
      </c>
      <c r="B84" s="13" t="s">
        <v>961</v>
      </c>
      <c r="C84" s="9" t="s">
        <v>537</v>
      </c>
      <c r="D84" s="14" t="s">
        <v>962</v>
      </c>
      <c r="E84" s="9" t="s">
        <v>807</v>
      </c>
      <c r="F84" s="15" t="s">
        <v>963</v>
      </c>
      <c r="G84" s="15" t="s">
        <v>965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28.2" x14ac:dyDescent="0.3">
      <c r="A85" s="9">
        <v>82</v>
      </c>
      <c r="B85" s="13" t="s">
        <v>970</v>
      </c>
      <c r="C85" s="9" t="s">
        <v>537</v>
      </c>
      <c r="D85" s="14" t="s">
        <v>971</v>
      </c>
      <c r="E85" s="9" t="s">
        <v>807</v>
      </c>
      <c r="F85" s="15" t="s">
        <v>972</v>
      </c>
      <c r="G85" s="15" t="s">
        <v>977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28.2" x14ac:dyDescent="0.3">
      <c r="A86" s="9">
        <v>83</v>
      </c>
      <c r="B86" s="13" t="s">
        <v>980</v>
      </c>
      <c r="C86" s="9" t="s">
        <v>537</v>
      </c>
      <c r="D86" s="14" t="s">
        <v>981</v>
      </c>
      <c r="E86" s="9" t="s">
        <v>807</v>
      </c>
      <c r="F86" s="15" t="s">
        <v>982</v>
      </c>
      <c r="G86" s="15" t="s">
        <v>989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28.2" x14ac:dyDescent="0.3">
      <c r="A87" s="9">
        <v>84</v>
      </c>
      <c r="B87" s="13" t="s">
        <v>994</v>
      </c>
      <c r="C87" s="9" t="s">
        <v>537</v>
      </c>
      <c r="D87" s="14" t="s">
        <v>995</v>
      </c>
      <c r="E87" s="9" t="s">
        <v>807</v>
      </c>
      <c r="F87" s="10" t="s">
        <v>996</v>
      </c>
      <c r="G87" s="12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42" x14ac:dyDescent="0.3">
      <c r="A88" s="9">
        <v>85</v>
      </c>
      <c r="B88" s="13" t="s">
        <v>1002</v>
      </c>
      <c r="C88" s="9" t="s">
        <v>538</v>
      </c>
      <c r="D88" s="13" t="s">
        <v>1003</v>
      </c>
      <c r="E88" s="9" t="s">
        <v>807</v>
      </c>
      <c r="F88" s="10" t="s">
        <v>1004</v>
      </c>
      <c r="G88" s="12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24.8" x14ac:dyDescent="0.3">
      <c r="A89" s="9">
        <v>86</v>
      </c>
      <c r="B89" s="13" t="s">
        <v>1008</v>
      </c>
      <c r="C89" s="9" t="s">
        <v>515</v>
      </c>
      <c r="D89" s="13" t="s">
        <v>1009</v>
      </c>
      <c r="E89" s="9" t="s">
        <v>807</v>
      </c>
      <c r="F89" s="10" t="s">
        <v>1014</v>
      </c>
      <c r="G89" s="10" t="s">
        <v>1017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28.2" x14ac:dyDescent="0.3">
      <c r="A90" s="9">
        <v>87</v>
      </c>
      <c r="B90" s="13" t="s">
        <v>1020</v>
      </c>
      <c r="C90" s="9" t="s">
        <v>515</v>
      </c>
      <c r="D90" s="13" t="s">
        <v>1021</v>
      </c>
      <c r="E90" s="9" t="s">
        <v>807</v>
      </c>
      <c r="F90" s="10" t="s">
        <v>1022</v>
      </c>
      <c r="G90" s="10" t="s">
        <v>1025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28.2" x14ac:dyDescent="0.3">
      <c r="A91" s="9">
        <v>88</v>
      </c>
      <c r="B91" s="9" t="s">
        <v>1027</v>
      </c>
      <c r="C91" s="9" t="s">
        <v>537</v>
      </c>
      <c r="D91" s="9" t="s">
        <v>1028</v>
      </c>
      <c r="E91" s="9" t="s">
        <v>184</v>
      </c>
      <c r="F91" s="11" t="str">
        <f>HYPERLINK("http://shipyard-yantar.ru/karera/","http://shipyard-yantar.ru/karera/")</f>
        <v>http://shipyard-yantar.ru/karera/</v>
      </c>
      <c r="G91" s="12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55.8" x14ac:dyDescent="0.3">
      <c r="A92" s="9">
        <v>89</v>
      </c>
      <c r="B92" s="9" t="s">
        <v>1032</v>
      </c>
      <c r="C92" s="9" t="s">
        <v>515</v>
      </c>
      <c r="D92" s="9" t="s">
        <v>1035</v>
      </c>
      <c r="E92" s="9" t="s">
        <v>184</v>
      </c>
      <c r="F92" s="11" t="str">
        <f>HYPERLINK("https://www.kantiana.ru/staff/priem.php","https://www.kantiana.ru/staff/priem.php")</f>
        <v>https://www.kantiana.ru/staff/priem.php</v>
      </c>
      <c r="G92" s="11" t="str">
        <f>HYPERLINK("https://hh.ru/employer/882766","https://hh.ru/employer/882766")</f>
        <v>https://hh.ru/employer/882766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28.2" x14ac:dyDescent="0.3">
      <c r="A93" s="9">
        <v>90</v>
      </c>
      <c r="B93" s="9" t="s">
        <v>1038</v>
      </c>
      <c r="C93" s="9" t="s">
        <v>647</v>
      </c>
      <c r="D93" s="9" t="s">
        <v>1039</v>
      </c>
      <c r="E93" s="9" t="s">
        <v>184</v>
      </c>
      <c r="F93" s="29" t="str">
        <f>HYPERLINK("http://www.kgd-rdc.ru/","http://www.kgd-rdc.ru/")</f>
        <v>http://www.kgd-rdc.ru/</v>
      </c>
      <c r="G93" s="12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28.2" x14ac:dyDescent="0.3">
      <c r="A94" s="9">
        <v>91</v>
      </c>
      <c r="B94" s="9" t="s">
        <v>1042</v>
      </c>
      <c r="C94" s="9" t="s">
        <v>647</v>
      </c>
      <c r="D94" s="9" t="s">
        <v>1043</v>
      </c>
      <c r="E94" s="9" t="s">
        <v>184</v>
      </c>
      <c r="F94" s="10" t="s">
        <v>1044</v>
      </c>
      <c r="G94" s="12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28.2" x14ac:dyDescent="0.3">
      <c r="A95" s="9">
        <v>92</v>
      </c>
      <c r="B95" s="9" t="s">
        <v>1049</v>
      </c>
      <c r="C95" s="9" t="s">
        <v>647</v>
      </c>
      <c r="D95" s="9" t="s">
        <v>1050</v>
      </c>
      <c r="E95" s="9" t="s">
        <v>184</v>
      </c>
      <c r="F95" s="10" t="s">
        <v>1051</v>
      </c>
      <c r="G95" s="30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42" x14ac:dyDescent="0.3">
      <c r="A96" s="9">
        <v>93</v>
      </c>
      <c r="B96" s="9" t="s">
        <v>1058</v>
      </c>
      <c r="C96" s="9" t="s">
        <v>647</v>
      </c>
      <c r="D96" s="9" t="s">
        <v>1059</v>
      </c>
      <c r="E96" s="9" t="s">
        <v>184</v>
      </c>
      <c r="F96" s="10" t="s">
        <v>1061</v>
      </c>
      <c r="G96" s="10" t="s">
        <v>1065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28.2" x14ac:dyDescent="0.3">
      <c r="A97" s="9">
        <v>94</v>
      </c>
      <c r="B97" s="13" t="s">
        <v>1066</v>
      </c>
      <c r="C97" s="9" t="s">
        <v>647</v>
      </c>
      <c r="D97" s="13" t="s">
        <v>1068</v>
      </c>
      <c r="E97" s="9" t="s">
        <v>184</v>
      </c>
      <c r="F97" s="10" t="s">
        <v>1072</v>
      </c>
      <c r="G97" s="12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42" x14ac:dyDescent="0.3">
      <c r="A98" s="9">
        <v>95</v>
      </c>
      <c r="B98" s="9" t="s">
        <v>298</v>
      </c>
      <c r="C98" s="9" t="s">
        <v>537</v>
      </c>
      <c r="D98" s="9" t="s">
        <v>210</v>
      </c>
      <c r="E98" s="9" t="s">
        <v>155</v>
      </c>
      <c r="F98" s="11" t="str">
        <f>HYPERLINK("http://www.iram.ru/iram/index_ru.php","http://www.iram.ru/iram/index_ru.php")</f>
        <v>http://www.iram.ru/iram/index_ru.php</v>
      </c>
      <c r="G98" s="12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42" x14ac:dyDescent="0.3">
      <c r="A99" s="9">
        <v>96</v>
      </c>
      <c r="B99" s="9" t="s">
        <v>1078</v>
      </c>
      <c r="C99" s="9" t="s">
        <v>537</v>
      </c>
      <c r="D99" s="9" t="s">
        <v>1079</v>
      </c>
      <c r="E99" s="9" t="s">
        <v>155</v>
      </c>
      <c r="F99" s="11" t="str">
        <f>HYPERLINK("http://vyborgshipyard.ru/?p=vacancy","http://vyborgshipyard.ru/?p=vacancy")</f>
        <v>http://vyborgshipyard.ru/?p=vacancy</v>
      </c>
      <c r="G99" s="11" t="str">
        <f>HYPERLINK("https://hh.ru/employer/1275379","https://hh.ru/employer/1275379")</f>
        <v>https://hh.ru/employer/1275379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28.2" x14ac:dyDescent="0.3">
      <c r="A100" s="9">
        <v>97</v>
      </c>
      <c r="B100" s="9" t="s">
        <v>1084</v>
      </c>
      <c r="C100" s="9" t="s">
        <v>537</v>
      </c>
      <c r="D100" s="9" t="s">
        <v>1085</v>
      </c>
      <c r="E100" s="9" t="s">
        <v>155</v>
      </c>
      <c r="F100" s="11" t="str">
        <f>HYPERLINK("http://aviaremont.ru/company/plants/218arz/","http://aviaremont.ru/company/plants/218arz/")</f>
        <v>http://aviaremont.ru/company/plants/218arz/</v>
      </c>
      <c r="G100" s="11" t="str">
        <f>HYPERLINK("https://hh.ru/employer/2223272","https://hh.ru/employer/2223272")</f>
        <v>https://hh.ru/employer/2223272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42" x14ac:dyDescent="0.3">
      <c r="A101" s="9">
        <v>98</v>
      </c>
      <c r="B101" s="13" t="s">
        <v>1089</v>
      </c>
      <c r="C101" s="9" t="s">
        <v>537</v>
      </c>
      <c r="D101" s="14" t="s">
        <v>1090</v>
      </c>
      <c r="E101" s="9" t="s">
        <v>155</v>
      </c>
      <c r="F101" s="15" t="s">
        <v>1091</v>
      </c>
      <c r="G101" s="15" t="s">
        <v>1097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69.599999999999994" x14ac:dyDescent="0.3">
      <c r="A102" s="9">
        <v>99</v>
      </c>
      <c r="B102" s="13" t="s">
        <v>1099</v>
      </c>
      <c r="C102" s="9" t="s">
        <v>537</v>
      </c>
      <c r="D102" s="14" t="s">
        <v>1101</v>
      </c>
      <c r="E102" s="9" t="s">
        <v>155</v>
      </c>
      <c r="F102" s="15" t="s">
        <v>1103</v>
      </c>
      <c r="G102" s="15" t="s">
        <v>1106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42" x14ac:dyDescent="0.3">
      <c r="A103" s="9">
        <v>100</v>
      </c>
      <c r="B103" s="9" t="s">
        <v>1111</v>
      </c>
      <c r="C103" s="9" t="s">
        <v>537</v>
      </c>
      <c r="D103" s="9" t="s">
        <v>1112</v>
      </c>
      <c r="E103" s="9" t="s">
        <v>187</v>
      </c>
      <c r="F103" s="11" t="str">
        <f>HYPERLINK("http://energo.rusal.ru/AboutCompany.aspx?kaz","http://energo.rusal.ru/AboutCompany.aspx?kaz")</f>
        <v>http://energo.rusal.ru/AboutCompany.aspx?kaz</v>
      </c>
      <c r="G103" s="12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42" x14ac:dyDescent="0.3">
      <c r="A104" s="9">
        <v>101</v>
      </c>
      <c r="B104" s="9" t="s">
        <v>324</v>
      </c>
      <c r="C104" s="9" t="s">
        <v>538</v>
      </c>
      <c r="D104" s="9" t="s">
        <v>325</v>
      </c>
      <c r="E104" s="9" t="s">
        <v>187</v>
      </c>
      <c r="F104" s="11" t="str">
        <f>HYPERLINK("http://www.iep.kolasc.net.ru/vacancy.php","http://www.iep.kolasc.net.ru/vacancy.php")</f>
        <v>http://www.iep.kolasc.net.ru/vacancy.php</v>
      </c>
      <c r="G104" s="12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69.599999999999994" x14ac:dyDescent="0.3">
      <c r="A105" s="9">
        <v>102</v>
      </c>
      <c r="B105" s="9" t="s">
        <v>1114</v>
      </c>
      <c r="C105" s="9" t="s">
        <v>538</v>
      </c>
      <c r="D105" s="9" t="s">
        <v>1115</v>
      </c>
      <c r="E105" s="9" t="s">
        <v>187</v>
      </c>
      <c r="F105" s="10" t="s">
        <v>1116</v>
      </c>
      <c r="G105" s="12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55.8" x14ac:dyDescent="0.3">
      <c r="A106" s="9">
        <v>103</v>
      </c>
      <c r="B106" s="13" t="s">
        <v>1121</v>
      </c>
      <c r="C106" s="9" t="s">
        <v>515</v>
      </c>
      <c r="D106" s="14" t="s">
        <v>1122</v>
      </c>
      <c r="E106" s="9" t="s">
        <v>187</v>
      </c>
      <c r="F106" s="10" t="s">
        <v>1123</v>
      </c>
      <c r="G106" s="12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42" x14ac:dyDescent="0.3">
      <c r="A107" s="9">
        <v>104</v>
      </c>
      <c r="B107" s="9" t="s">
        <v>1127</v>
      </c>
      <c r="C107" s="9" t="s">
        <v>515</v>
      </c>
      <c r="D107" s="9" t="s">
        <v>1128</v>
      </c>
      <c r="E107" s="9" t="s">
        <v>392</v>
      </c>
      <c r="F107" s="11" t="str">
        <f>HYPERLINK("http://pskgu.ru/page/ff36930a-ae5b-4568-9879-9e75345e72e6","http://pskgu.ru/page/ff36930a-ae5b-4568-9879-9e75345e72e6")</f>
        <v>http://pskgu.ru/page/ff36930a-ae5b-4568-9879-9e75345e72e6</v>
      </c>
      <c r="G107" s="12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28.2" x14ac:dyDescent="0.3">
      <c r="A108" s="9">
        <v>105</v>
      </c>
      <c r="B108" s="9" t="s">
        <v>390</v>
      </c>
      <c r="C108" s="9" t="s">
        <v>537</v>
      </c>
      <c r="D108" s="9" t="s">
        <v>299</v>
      </c>
      <c r="E108" s="9" t="s">
        <v>392</v>
      </c>
      <c r="F108" s="11" t="str">
        <f>HYPERLINK("http://pskovelectrosvar.ru/vakansii/","http://pskovelectrosvar.ru/vakansii/")</f>
        <v>http://pskovelectrosvar.ru/vakansii/</v>
      </c>
      <c r="G108" s="11" t="str">
        <f>HYPERLINK("https://hh.ru/employer/2097742","https://hh.ru/employer/2097742")</f>
        <v>https://hh.ru/employer/2097742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42" x14ac:dyDescent="0.3">
      <c r="A109" s="9">
        <v>106</v>
      </c>
      <c r="B109" s="9" t="s">
        <v>408</v>
      </c>
      <c r="C109" s="9" t="s">
        <v>537</v>
      </c>
      <c r="D109" s="9" t="s">
        <v>409</v>
      </c>
      <c r="E109" s="9" t="s">
        <v>172</v>
      </c>
      <c r="F109" s="11" t="str">
        <f>HYPERLINK("http://www.aemtech.ru/career/job2/vakansii-petrozavodskmash/","http://www.aemtech.ru/career/job2/vakansii-petrozavodskmash/")</f>
        <v>http://www.aemtech.ru/career/job2/vakansii-petrozavodskmash/</v>
      </c>
      <c r="G109" s="12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42" x14ac:dyDescent="0.3">
      <c r="A110" s="9">
        <v>107</v>
      </c>
      <c r="B110" s="9" t="s">
        <v>410</v>
      </c>
      <c r="C110" s="9" t="s">
        <v>538</v>
      </c>
      <c r="D110" s="9" t="s">
        <v>411</v>
      </c>
      <c r="E110" s="9" t="s">
        <v>172</v>
      </c>
      <c r="F110" s="11" t="str">
        <f>HYPERLINK("http://igkrc.ru/kontakty/","http://igkrc.ru/kontakty/")</f>
        <v>http://igkrc.ru/kontakty/</v>
      </c>
      <c r="G110" s="12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42" x14ac:dyDescent="0.3">
      <c r="A111" s="9">
        <v>108</v>
      </c>
      <c r="B111" s="9" t="s">
        <v>1145</v>
      </c>
      <c r="C111" s="9" t="s">
        <v>515</v>
      </c>
      <c r="D111" s="9" t="s">
        <v>1146</v>
      </c>
      <c r="E111" s="9" t="s">
        <v>172</v>
      </c>
      <c r="F111" s="11" t="str">
        <f>HYPERLINK("https://petrsu.ru/page/ptoday","https://petrsu.ru/page/ptoday")</f>
        <v>https://petrsu.ru/page/ptoday</v>
      </c>
      <c r="G111" s="12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55.8" x14ac:dyDescent="0.3">
      <c r="A112" s="9">
        <v>109</v>
      </c>
      <c r="B112" s="9" t="s">
        <v>1147</v>
      </c>
      <c r="C112" s="9" t="s">
        <v>538</v>
      </c>
      <c r="D112" s="9" t="s">
        <v>1148</v>
      </c>
      <c r="E112" s="9" t="s">
        <v>172</v>
      </c>
      <c r="F112" s="10" t="s">
        <v>1149</v>
      </c>
      <c r="G112" s="3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55.8" x14ac:dyDescent="0.3">
      <c r="A113" s="9">
        <v>110</v>
      </c>
      <c r="B113" s="9" t="s">
        <v>1152</v>
      </c>
      <c r="C113" s="9" t="s">
        <v>538</v>
      </c>
      <c r="D113" s="9" t="s">
        <v>1153</v>
      </c>
      <c r="E113" s="9" t="s">
        <v>172</v>
      </c>
      <c r="F113" s="10" t="s">
        <v>1154</v>
      </c>
      <c r="G113" s="30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42" x14ac:dyDescent="0.3">
      <c r="A114" s="9">
        <v>111</v>
      </c>
      <c r="B114" s="9" t="s">
        <v>1163</v>
      </c>
      <c r="C114" s="9" t="s">
        <v>515</v>
      </c>
      <c r="D114" s="9" t="s">
        <v>1164</v>
      </c>
      <c r="E114" s="9" t="s">
        <v>172</v>
      </c>
      <c r="F114" s="10" t="s">
        <v>1165</v>
      </c>
      <c r="G114" s="30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42" x14ac:dyDescent="0.3">
      <c r="A115" s="9">
        <v>112</v>
      </c>
      <c r="B115" s="9" t="s">
        <v>1170</v>
      </c>
      <c r="C115" s="9" t="s">
        <v>647</v>
      </c>
      <c r="D115" s="9" t="s">
        <v>1171</v>
      </c>
      <c r="E115" s="9" t="s">
        <v>172</v>
      </c>
      <c r="F115" s="10" t="s">
        <v>1172</v>
      </c>
      <c r="G115" s="12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28.2" x14ac:dyDescent="0.3">
      <c r="A116" s="9">
        <v>113</v>
      </c>
      <c r="B116" s="9" t="s">
        <v>1175</v>
      </c>
      <c r="C116" s="9" t="s">
        <v>537</v>
      </c>
      <c r="D116" s="9" t="s">
        <v>1176</v>
      </c>
      <c r="E116" s="9" t="s">
        <v>178</v>
      </c>
      <c r="F116" s="11" t="str">
        <f>HYPERLINK("http://www.rusal.ru/about/35/","http://www.rusal.ru/about/35/")</f>
        <v>http://www.rusal.ru/about/35/</v>
      </c>
      <c r="G116" s="12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42" x14ac:dyDescent="0.3">
      <c r="A117" s="9">
        <v>114</v>
      </c>
      <c r="B117" s="9" t="s">
        <v>1181</v>
      </c>
      <c r="C117" s="9" t="s">
        <v>538</v>
      </c>
      <c r="D117" s="31" t="s">
        <v>1182</v>
      </c>
      <c r="E117" s="9" t="s">
        <v>178</v>
      </c>
      <c r="F117" s="11" t="str">
        <f>HYPERLINK("http://www.komisc.ru/about/phones","http://www.komisc.ru/about/phones")</f>
        <v>http://www.komisc.ru/about/phones</v>
      </c>
      <c r="G117" s="12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55.8" x14ac:dyDescent="0.3">
      <c r="A118" s="9">
        <v>115</v>
      </c>
      <c r="B118" s="9" t="s">
        <v>1190</v>
      </c>
      <c r="C118" s="9" t="s">
        <v>515</v>
      </c>
      <c r="D118" s="9" t="s">
        <v>1192</v>
      </c>
      <c r="E118" s="9" t="s">
        <v>178</v>
      </c>
      <c r="F118" s="11" t="str">
        <f>HYPERLINK("http://www.syktsu.ru/sveden/struct/","http://www.syktsu.ru/sveden/struct/")</f>
        <v>http://www.syktsu.ru/sveden/struct/</v>
      </c>
      <c r="G118" s="12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55.8" x14ac:dyDescent="0.3">
      <c r="A119" s="9">
        <v>116</v>
      </c>
      <c r="B119" s="9" t="s">
        <v>1197</v>
      </c>
      <c r="C119" s="9" t="s">
        <v>515</v>
      </c>
      <c r="D119" s="9" t="s">
        <v>1198</v>
      </c>
      <c r="E119" s="9" t="s">
        <v>178</v>
      </c>
      <c r="F119" s="10" t="s">
        <v>1199</v>
      </c>
      <c r="G119" s="30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42" x14ac:dyDescent="0.3">
      <c r="A120" s="9">
        <v>117</v>
      </c>
      <c r="B120" s="9" t="s">
        <v>1204</v>
      </c>
      <c r="C120" s="9" t="s">
        <v>537</v>
      </c>
      <c r="D120" s="9" t="s">
        <v>1205</v>
      </c>
      <c r="E120" s="9" t="s">
        <v>1206</v>
      </c>
      <c r="F120" s="11" t="str">
        <f>HYPERLINK("http://www.bashneft.ru/company/career/vacancy/?id=2479","http://www.bashneft.ru/company/career/vacancy/?id=2479")</f>
        <v>http://www.bashneft.ru/company/career/vacancy/?id=2479</v>
      </c>
      <c r="G120" s="11" t="str">
        <f>HYPERLINK("https://hh.ru/employer/806209","https://hh.ru/employer/806209")</f>
        <v>https://hh.ru/employer/806209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20"/>
      <c r="B121" s="5"/>
      <c r="C121" s="20"/>
      <c r="D121" s="5"/>
      <c r="E121" s="20"/>
      <c r="F121" s="32"/>
      <c r="G121" s="32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33"/>
      <c r="B122" s="17"/>
      <c r="C122" s="17"/>
      <c r="D122" s="17"/>
      <c r="E122" s="33"/>
      <c r="F122" s="16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x14ac:dyDescent="0.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x14ac:dyDescent="0.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x14ac:dyDescent="0.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x14ac:dyDescent="0.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x14ac:dyDescent="0.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x14ac:dyDescent="0.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x14ac:dyDescent="0.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x14ac:dyDescent="0.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1:25" x14ac:dyDescent="0.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1:25" x14ac:dyDescent="0.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1:25" x14ac:dyDescent="0.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1:25" x14ac:dyDescent="0.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1:25" x14ac:dyDescent="0.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1:25" x14ac:dyDescent="0.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1:25" x14ac:dyDescent="0.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</row>
    <row r="1014" spans="1:25" x14ac:dyDescent="0.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</row>
    <row r="1015" spans="1:25" x14ac:dyDescent="0.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</row>
    <row r="1016" spans="1:25" x14ac:dyDescent="0.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</row>
    <row r="1017" spans="1:25" x14ac:dyDescent="0.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1:25" x14ac:dyDescent="0.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</row>
    <row r="1019" spans="1:25" x14ac:dyDescent="0.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</row>
    <row r="1020" spans="1:25" x14ac:dyDescent="0.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</row>
    <row r="1021" spans="1:25" x14ac:dyDescent="0.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</row>
    <row r="1022" spans="1:25" x14ac:dyDescent="0.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</row>
    <row r="1023" spans="1:25" x14ac:dyDescent="0.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</row>
    <row r="1024" spans="1:25" x14ac:dyDescent="0.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</row>
    <row r="1025" spans="1:25" x14ac:dyDescent="0.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</row>
    <row r="1026" spans="1:25" x14ac:dyDescent="0.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</row>
    <row r="1027" spans="1:25" x14ac:dyDescent="0.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</row>
    <row r="1028" spans="1:25" x14ac:dyDescent="0.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</row>
    <row r="1029" spans="1:25" x14ac:dyDescent="0.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</row>
    <row r="1030" spans="1:25" x14ac:dyDescent="0.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</row>
    <row r="1031" spans="1:25" x14ac:dyDescent="0.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</row>
    <row r="1032" spans="1:25" x14ac:dyDescent="0.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</row>
    <row r="1033" spans="1:25" x14ac:dyDescent="0.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</row>
    <row r="1034" spans="1:25" x14ac:dyDescent="0.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</row>
    <row r="1035" spans="1:25" x14ac:dyDescent="0.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</row>
    <row r="1036" spans="1:25" x14ac:dyDescent="0.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</row>
    <row r="1037" spans="1:25" x14ac:dyDescent="0.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</row>
  </sheetData>
  <customSheetViews>
    <customSheetView guid="{6D864DFE-0517-440A-B8F1-5B79437C8FFB}" filter="1" showAutoFilter="1">
      <pageMargins left="0.7" right="0.7" top="0.75" bottom="0.75" header="0.3" footer="0.3"/>
      <autoFilter ref="C4:C120" xr:uid="{00000000-0000-0000-0000-000000000000}"/>
    </customSheetView>
    <customSheetView guid="{54059B13-8E3E-476B-9B1E-62E60659591B}" filter="1" showAutoFilter="1">
      <pageMargins left="0.7" right="0.7" top="0.75" bottom="0.75" header="0.3" footer="0.3"/>
      <autoFilter ref="C3:C120" xr:uid="{00000000-0000-0000-0000-000000000000}">
        <filterColumn colId="0">
          <filters>
            <filter val="Управление  в социальной сфере"/>
          </filters>
        </filterColumn>
      </autoFilter>
    </customSheetView>
    <customSheetView guid="{15B927AF-5579-4EA3-8706-93CC99BB9068}" filter="1" showAutoFilter="1">
      <pageMargins left="0.7" right="0.7" top="0.75" bottom="0.75" header="0.3" footer="0.3"/>
      <autoFilter ref="C3:C120" xr:uid="{00000000-0000-0000-0000-000000000000}">
        <filterColumn colId="0">
          <filters>
            <filter val="Наука"/>
          </filters>
        </filterColumn>
      </autoFilter>
    </customSheetView>
  </customSheetViews>
  <mergeCells count="1">
    <mergeCell ref="B1:E1"/>
  </mergeCells>
  <hyperlinks>
    <hyperlink ref="F5" r:id="rId1" xr:uid="{00000000-0004-0000-0100-000000000000}"/>
    <hyperlink ref="F8" r:id="rId2" xr:uid="{00000000-0004-0000-0100-000001000000}"/>
    <hyperlink ref="F10" r:id="rId3" xr:uid="{00000000-0004-0000-0100-000002000000}"/>
    <hyperlink ref="F11" r:id="rId4" xr:uid="{00000000-0004-0000-0100-000003000000}"/>
    <hyperlink ref="G11" r:id="rId5" xr:uid="{00000000-0004-0000-0100-000004000000}"/>
    <hyperlink ref="F12" r:id="rId6" xr:uid="{00000000-0004-0000-0100-000005000000}"/>
    <hyperlink ref="G12" r:id="rId7" xr:uid="{00000000-0004-0000-0100-000006000000}"/>
    <hyperlink ref="F51" r:id="rId8" xr:uid="{00000000-0004-0000-0100-000007000000}"/>
    <hyperlink ref="F60" r:id="rId9" xr:uid="{00000000-0004-0000-0100-000008000000}"/>
    <hyperlink ref="F67" r:id="rId10" xr:uid="{00000000-0004-0000-0100-000009000000}"/>
    <hyperlink ref="G67" r:id="rId11" xr:uid="{00000000-0004-0000-0100-00000A000000}"/>
    <hyperlink ref="F68" r:id="rId12" xr:uid="{00000000-0004-0000-0100-00000B000000}"/>
    <hyperlink ref="F69" r:id="rId13" xr:uid="{00000000-0004-0000-0100-00000C000000}"/>
    <hyperlink ref="G69" r:id="rId14" xr:uid="{00000000-0004-0000-0100-00000D000000}"/>
    <hyperlink ref="F70" r:id="rId15" xr:uid="{00000000-0004-0000-0100-00000E000000}"/>
    <hyperlink ref="F71" r:id="rId16" xr:uid="{00000000-0004-0000-0100-00000F000000}"/>
    <hyperlink ref="F72" r:id="rId17" xr:uid="{00000000-0004-0000-0100-000010000000}"/>
    <hyperlink ref="F73" r:id="rId18" xr:uid="{00000000-0004-0000-0100-000011000000}"/>
    <hyperlink ref="F74" r:id="rId19" xr:uid="{00000000-0004-0000-0100-000012000000}"/>
    <hyperlink ref="G74" r:id="rId20" xr:uid="{00000000-0004-0000-0100-000013000000}"/>
    <hyperlink ref="F75" r:id="rId21" xr:uid="{00000000-0004-0000-0100-000014000000}"/>
    <hyperlink ref="F76" r:id="rId22" xr:uid="{00000000-0004-0000-0100-000015000000}"/>
    <hyperlink ref="G76" r:id="rId23" xr:uid="{00000000-0004-0000-0100-000016000000}"/>
    <hyperlink ref="F77" r:id="rId24" xr:uid="{00000000-0004-0000-0100-000017000000}"/>
    <hyperlink ref="G77" r:id="rId25" xr:uid="{00000000-0004-0000-0100-000018000000}"/>
    <hyperlink ref="F78" r:id="rId26" xr:uid="{00000000-0004-0000-0100-000019000000}"/>
    <hyperlink ref="G78" r:id="rId27" xr:uid="{00000000-0004-0000-0100-00001A000000}"/>
    <hyperlink ref="F79" r:id="rId28" xr:uid="{00000000-0004-0000-0100-00001B000000}"/>
    <hyperlink ref="G79" r:id="rId29" xr:uid="{00000000-0004-0000-0100-00001C000000}"/>
    <hyperlink ref="F80" r:id="rId30" xr:uid="{00000000-0004-0000-0100-00001D000000}"/>
    <hyperlink ref="F81" r:id="rId31" xr:uid="{00000000-0004-0000-0100-00001E000000}"/>
    <hyperlink ref="G81" r:id="rId32" xr:uid="{00000000-0004-0000-0100-00001F000000}"/>
    <hyperlink ref="F82" r:id="rId33" xr:uid="{00000000-0004-0000-0100-000020000000}"/>
    <hyperlink ref="F83" r:id="rId34" xr:uid="{00000000-0004-0000-0100-000021000000}"/>
    <hyperlink ref="F84" r:id="rId35" xr:uid="{00000000-0004-0000-0100-000022000000}"/>
    <hyperlink ref="G84" r:id="rId36" xr:uid="{00000000-0004-0000-0100-000023000000}"/>
    <hyperlink ref="F85" r:id="rId37" xr:uid="{00000000-0004-0000-0100-000024000000}"/>
    <hyperlink ref="G85" r:id="rId38" xr:uid="{00000000-0004-0000-0100-000025000000}"/>
    <hyperlink ref="F86" r:id="rId39" xr:uid="{00000000-0004-0000-0100-000026000000}"/>
    <hyperlink ref="G86" r:id="rId40" xr:uid="{00000000-0004-0000-0100-000027000000}"/>
    <hyperlink ref="F87" r:id="rId41" xr:uid="{00000000-0004-0000-0100-000028000000}"/>
    <hyperlink ref="F88" r:id="rId42" xr:uid="{00000000-0004-0000-0100-000029000000}"/>
    <hyperlink ref="F89" r:id="rId43" xr:uid="{00000000-0004-0000-0100-00002A000000}"/>
    <hyperlink ref="G89" r:id="rId44" xr:uid="{00000000-0004-0000-0100-00002B000000}"/>
    <hyperlink ref="F90" r:id="rId45" xr:uid="{00000000-0004-0000-0100-00002C000000}"/>
    <hyperlink ref="G90" r:id="rId46" xr:uid="{00000000-0004-0000-0100-00002D000000}"/>
    <hyperlink ref="F94" r:id="rId47" xr:uid="{00000000-0004-0000-0100-00002E000000}"/>
    <hyperlink ref="F95" r:id="rId48" xr:uid="{00000000-0004-0000-0100-00002F000000}"/>
    <hyperlink ref="F96" r:id="rId49" xr:uid="{00000000-0004-0000-0100-000030000000}"/>
    <hyperlink ref="G96" r:id="rId50" xr:uid="{00000000-0004-0000-0100-000031000000}"/>
    <hyperlink ref="F97" r:id="rId51" xr:uid="{00000000-0004-0000-0100-000032000000}"/>
    <hyperlink ref="F101" r:id="rId52" xr:uid="{00000000-0004-0000-0100-000033000000}"/>
    <hyperlink ref="G101" r:id="rId53" xr:uid="{00000000-0004-0000-0100-000034000000}"/>
    <hyperlink ref="F102" r:id="rId54" xr:uid="{00000000-0004-0000-0100-000035000000}"/>
    <hyperlink ref="G102" r:id="rId55" xr:uid="{00000000-0004-0000-0100-000036000000}"/>
    <hyperlink ref="F105" r:id="rId56" xr:uid="{00000000-0004-0000-0100-000037000000}"/>
    <hyperlink ref="F106" r:id="rId57" xr:uid="{00000000-0004-0000-0100-000038000000}"/>
    <hyperlink ref="F112" r:id="rId58" xr:uid="{00000000-0004-0000-0100-000039000000}"/>
    <hyperlink ref="F113" r:id="rId59" xr:uid="{00000000-0004-0000-0100-00003A000000}"/>
    <hyperlink ref="F114" r:id="rId60" xr:uid="{00000000-0004-0000-0100-00003B000000}"/>
    <hyperlink ref="F115" r:id="rId61" xr:uid="{00000000-0004-0000-0100-00003C000000}"/>
    <hyperlink ref="F119" r:id="rId62" xr:uid="{00000000-0004-0000-0100-00003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Y1061"/>
  <sheetViews>
    <sheetView workbookViewId="0">
      <selection activeCell="B159" sqref="B159"/>
    </sheetView>
  </sheetViews>
  <sheetFormatPr defaultColWidth="17.33203125" defaultRowHeight="14.4" x14ac:dyDescent="0.3"/>
  <cols>
    <col min="1" max="1" width="4.33203125" customWidth="1"/>
    <col min="2" max="2" width="46.33203125" customWidth="1"/>
    <col min="3" max="3" width="18.21875" customWidth="1"/>
    <col min="4" max="4" width="39.44140625" customWidth="1"/>
    <col min="5" max="5" width="24.33203125" customWidth="1"/>
    <col min="6" max="6" width="25.6640625" customWidth="1"/>
    <col min="7" max="7" width="24.6640625" customWidth="1"/>
    <col min="8" max="17" width="7.5546875" customWidth="1"/>
    <col min="18" max="25" width="15.109375" customWidth="1"/>
  </cols>
  <sheetData>
    <row r="1" spans="1:25" ht="15.6" x14ac:dyDescent="0.3">
      <c r="A1" s="18"/>
      <c r="B1" s="77" t="s">
        <v>512</v>
      </c>
      <c r="C1" s="78"/>
      <c r="D1" s="78"/>
      <c r="E1" s="78"/>
      <c r="F1" s="23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6" x14ac:dyDescent="0.3">
      <c r="A2" s="18"/>
      <c r="B2" s="19"/>
      <c r="C2" s="18"/>
      <c r="D2" s="19"/>
      <c r="E2" s="18"/>
      <c r="F2" s="23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3">
      <c r="A3" s="24"/>
      <c r="B3" s="8" t="s">
        <v>0</v>
      </c>
      <c r="C3" s="8" t="s">
        <v>592</v>
      </c>
      <c r="D3" s="8" t="s">
        <v>1</v>
      </c>
      <c r="E3" s="8" t="s">
        <v>2</v>
      </c>
      <c r="F3" s="8" t="s">
        <v>553</v>
      </c>
      <c r="G3" s="8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8.2" x14ac:dyDescent="0.3">
      <c r="A4" s="9">
        <v>1</v>
      </c>
      <c r="B4" s="9" t="s">
        <v>764</v>
      </c>
      <c r="C4" s="9" t="s">
        <v>537</v>
      </c>
      <c r="D4" s="9" t="s">
        <v>280</v>
      </c>
      <c r="E4" s="9" t="s">
        <v>207</v>
      </c>
      <c r="F4" s="11" t="str">
        <f>HYPERLINK("http://molot.biz/contacts.html","http://molot.biz/contacts.html")</f>
        <v>http://molot.biz/contacts.html</v>
      </c>
      <c r="G4" s="1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42" x14ac:dyDescent="0.3">
      <c r="A5" s="9">
        <v>2</v>
      </c>
      <c r="B5" s="9" t="s">
        <v>768</v>
      </c>
      <c r="C5" s="9" t="s">
        <v>515</v>
      </c>
      <c r="D5" s="9" t="s">
        <v>514</v>
      </c>
      <c r="E5" s="9" t="s">
        <v>207</v>
      </c>
      <c r="F5" s="11" t="str">
        <f>HYPERLINK("https://www.vyatsu.ru/aspirantu-doktorantu/vakansii-universiteta.html","https://www.vyatsu.ru/aspirantu-doktorantu/vakansii-universiteta.html")</f>
        <v>https://www.vyatsu.ru/aspirantu-doktorantu/vakansii-universiteta.html</v>
      </c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83.4" x14ac:dyDescent="0.3">
      <c r="A6" s="9">
        <v>3</v>
      </c>
      <c r="B6" s="13" t="s">
        <v>775</v>
      </c>
      <c r="C6" s="9" t="s">
        <v>515</v>
      </c>
      <c r="D6" s="13" t="s">
        <v>777</v>
      </c>
      <c r="E6" s="9" t="s">
        <v>207</v>
      </c>
      <c r="F6" s="10" t="s">
        <v>778</v>
      </c>
      <c r="G6" s="1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69.599999999999994" x14ac:dyDescent="0.3">
      <c r="A7" s="9">
        <v>4</v>
      </c>
      <c r="B7" s="9" t="s">
        <v>780</v>
      </c>
      <c r="C7" s="9" t="s">
        <v>515</v>
      </c>
      <c r="D7" s="9" t="s">
        <v>781</v>
      </c>
      <c r="E7" s="9" t="s">
        <v>326</v>
      </c>
      <c r="F7" s="11" t="str">
        <f>HYPERLINK("http://www.nizhgma.ru/cstv/","http://www.nizhgma.ru/cstv/")</f>
        <v>http://www.nizhgma.ru/cstv/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8.2" x14ac:dyDescent="0.3">
      <c r="A8" s="9">
        <v>5</v>
      </c>
      <c r="B8" s="9" t="s">
        <v>787</v>
      </c>
      <c r="C8" s="9" t="s">
        <v>537</v>
      </c>
      <c r="D8" s="9" t="s">
        <v>788</v>
      </c>
      <c r="E8" s="9" t="s">
        <v>326</v>
      </c>
      <c r="F8" s="11" t="str">
        <f>HYPERLINK("http://krsormovo.nnov.ru/vakansii","http://krsormovo.nnov.ru/vakansii")</f>
        <v>http://krsormovo.nnov.ru/vakansii</v>
      </c>
      <c r="G8" s="1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42" x14ac:dyDescent="0.3">
      <c r="A9" s="9">
        <v>6</v>
      </c>
      <c r="B9" s="9" t="s">
        <v>789</v>
      </c>
      <c r="C9" s="9" t="s">
        <v>537</v>
      </c>
      <c r="D9" s="9" t="s">
        <v>790</v>
      </c>
      <c r="E9" s="9" t="s">
        <v>326</v>
      </c>
      <c r="F9" s="11" t="str">
        <f>HYPERLINK("http://sokolplant.ru/vakansii/","http://sokolplant.ru/vakansii/")</f>
        <v>http://sokolplant.ru/vakansii/</v>
      </c>
      <c r="G9" s="1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69.599999999999994" x14ac:dyDescent="0.3">
      <c r="A10" s="9">
        <v>7</v>
      </c>
      <c r="B10" s="9" t="s">
        <v>794</v>
      </c>
      <c r="C10" s="9" t="s">
        <v>515</v>
      </c>
      <c r="D10" s="9" t="s">
        <v>795</v>
      </c>
      <c r="E10" s="9" t="s">
        <v>326</v>
      </c>
      <c r="F10" s="11" t="str">
        <f>HYPERLINK("http://www.unn.ru/site/about","http://www.unn.ru/site/about")</f>
        <v>http://www.unn.ru/site/about</v>
      </c>
      <c r="G10" s="11" t="str">
        <f>HYPERLINK("https://nn.hh.ru/employer/1445997","https://nn.hh.ru/employer/1445997")</f>
        <v>https://nn.hh.ru/employer/1445997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55.8" x14ac:dyDescent="0.3">
      <c r="A11" s="9">
        <v>8</v>
      </c>
      <c r="B11" s="9" t="s">
        <v>800</v>
      </c>
      <c r="C11" s="9" t="s">
        <v>515</v>
      </c>
      <c r="D11" s="9" t="s">
        <v>801</v>
      </c>
      <c r="E11" s="9" t="s">
        <v>326</v>
      </c>
      <c r="F11" s="11" t="str">
        <f>HYPERLINK("http://www.nntu.ru/contacts","http://www.nntu.ru/contacts")</f>
        <v>http://www.nntu.ru/contacts</v>
      </c>
      <c r="G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8.2" x14ac:dyDescent="0.3">
      <c r="A12" s="9">
        <v>9</v>
      </c>
      <c r="B12" s="9" t="s">
        <v>803</v>
      </c>
      <c r="C12" s="9" t="s">
        <v>537</v>
      </c>
      <c r="D12" s="9" t="s">
        <v>804</v>
      </c>
      <c r="E12" s="9" t="s">
        <v>326</v>
      </c>
      <c r="F12" s="11" t="str">
        <f>HYPERLINK("http://gazgroup.ru/career/","http://gazgroup.ru/career/")</f>
        <v>http://gazgroup.ru/career/</v>
      </c>
      <c r="G12" s="11" t="str">
        <f>HYPERLINK("https://hh.ru/employer/660","https://hh.ru/employer/660")</f>
        <v>https://hh.ru/employer/660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8.2" x14ac:dyDescent="0.3">
      <c r="A13" s="9">
        <v>10</v>
      </c>
      <c r="B13" s="9" t="s">
        <v>327</v>
      </c>
      <c r="C13" s="9" t="s">
        <v>537</v>
      </c>
      <c r="D13" s="9" t="s">
        <v>391</v>
      </c>
      <c r="E13" s="9" t="s">
        <v>326</v>
      </c>
      <c r="F13" s="10" t="s">
        <v>810</v>
      </c>
      <c r="G13" s="11" t="str">
        <f>HYPERLINK("https://hh.ru/employer/82010","https://hh.ru/employer/82010")</f>
        <v>https://hh.ru/employer/82010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42" x14ac:dyDescent="0.3">
      <c r="A14" s="9">
        <v>11</v>
      </c>
      <c r="B14" s="9" t="s">
        <v>328</v>
      </c>
      <c r="C14" s="9" t="s">
        <v>537</v>
      </c>
      <c r="D14" s="9" t="s">
        <v>393</v>
      </c>
      <c r="E14" s="9" t="s">
        <v>326</v>
      </c>
      <c r="F14" s="11" t="str">
        <f>HYPERLINK("http://www.vskcons.com/site.aspx?IID=2016800&amp;SECTIONID=2016449","http://www.vskcons.com/site.aspx?IID=2016800&amp;SECTIONID=2016449")</f>
        <v>http://www.vskcons.com/site.aspx?IID=2016800&amp;SECTIONID=2016449</v>
      </c>
      <c r="G14" s="11" t="str">
        <f>HYPERLINK("https://zelenograd.hh.ru/employer/813554","https://zelenograd.hh.ru/employer/813554")</f>
        <v>https://zelenograd.hh.ru/employer/813554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69.599999999999994" x14ac:dyDescent="0.3">
      <c r="A15" s="9">
        <v>12</v>
      </c>
      <c r="B15" s="9" t="s">
        <v>329</v>
      </c>
      <c r="C15" s="9" t="s">
        <v>538</v>
      </c>
      <c r="D15" s="9" t="s">
        <v>827</v>
      </c>
      <c r="E15" s="9" t="s">
        <v>326</v>
      </c>
      <c r="F15" s="11" t="str">
        <f>HYPERLINK("http://www.niiis.nnov.ru/","http://www.niiis.nnov.ru/")</f>
        <v>http://www.niiis.nnov.ru/</v>
      </c>
      <c r="G15" s="11" t="str">
        <f>HYPERLINK("https://baltasi.hh.ru/employer/1176646","https://baltasi.hh.ru/employer/1176646")</f>
        <v>https://baltasi.hh.ru/employer/1176646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55.8" x14ac:dyDescent="0.3">
      <c r="A16" s="9">
        <v>13</v>
      </c>
      <c r="B16" s="9" t="s">
        <v>332</v>
      </c>
      <c r="C16" s="9" t="s">
        <v>538</v>
      </c>
      <c r="D16" s="9" t="s">
        <v>333</v>
      </c>
      <c r="E16" s="9" t="s">
        <v>326</v>
      </c>
      <c r="F16" s="11" t="str">
        <f>HYPERLINK("http://nivinzrf.ru/","http://nivinzrf.ru/")</f>
        <v>http://nivinzrf.ru/</v>
      </c>
      <c r="G16" s="1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8.2" x14ac:dyDescent="0.3">
      <c r="A17" s="9">
        <v>14</v>
      </c>
      <c r="B17" s="9" t="s">
        <v>834</v>
      </c>
      <c r="C17" s="9" t="s">
        <v>537</v>
      </c>
      <c r="D17" s="9" t="s">
        <v>337</v>
      </c>
      <c r="E17" s="9" t="s">
        <v>326</v>
      </c>
      <c r="F17" s="11" t="str">
        <f>HYPERLINK("http://www.omk.ru/vmz/","http://www.omk.ru/vmz/")</f>
        <v>http://www.omk.ru/vmz/</v>
      </c>
      <c r="G17" s="11" t="str">
        <f>HYPERLINK("https://hh.ru/employer/19616","https://hh.ru/employer/19616")</f>
        <v>https://hh.ru/employer/19616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8.2" x14ac:dyDescent="0.3">
      <c r="A18" s="9">
        <v>15</v>
      </c>
      <c r="B18" s="9" t="s">
        <v>330</v>
      </c>
      <c r="C18" s="9" t="s">
        <v>537</v>
      </c>
      <c r="D18" s="9" t="s">
        <v>331</v>
      </c>
      <c r="E18" s="9" t="s">
        <v>326</v>
      </c>
      <c r="F18" s="11" t="str">
        <f>HYPERLINK("http://gazgroup.ru/about/contacts/main-company/","http://gazgroup.ru/about/contacts/main-company/")</f>
        <v>http://gazgroup.ru/about/contacts/main-company/</v>
      </c>
      <c r="G18" s="11" t="str">
        <f>HYPERLINK("https://hh.ru/employer/660","https://hh.ru/employer/660")</f>
        <v>https://hh.ru/employer/660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8.2" x14ac:dyDescent="0.3">
      <c r="A19" s="9">
        <v>16</v>
      </c>
      <c r="B19" s="9" t="s">
        <v>840</v>
      </c>
      <c r="C19" s="9" t="s">
        <v>537</v>
      </c>
      <c r="D19" s="9" t="s">
        <v>841</v>
      </c>
      <c r="E19" s="9" t="s">
        <v>326</v>
      </c>
      <c r="F19" s="10" t="s">
        <v>843</v>
      </c>
      <c r="G19" s="10" t="s">
        <v>849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55.8" x14ac:dyDescent="0.3">
      <c r="A20" s="9">
        <v>17</v>
      </c>
      <c r="B20" s="13" t="s">
        <v>856</v>
      </c>
      <c r="C20" s="9" t="s">
        <v>537</v>
      </c>
      <c r="D20" s="14" t="s">
        <v>857</v>
      </c>
      <c r="E20" s="9" t="s">
        <v>326</v>
      </c>
      <c r="F20" s="10" t="s">
        <v>858</v>
      </c>
      <c r="G20" s="10" t="s">
        <v>860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42" x14ac:dyDescent="0.3">
      <c r="A21" s="9">
        <v>18</v>
      </c>
      <c r="B21" s="13" t="s">
        <v>867</v>
      </c>
      <c r="C21" s="9" t="s">
        <v>537</v>
      </c>
      <c r="D21" s="14" t="s">
        <v>868</v>
      </c>
      <c r="E21" s="9" t="s">
        <v>326</v>
      </c>
      <c r="F21" s="10" t="s">
        <v>870</v>
      </c>
      <c r="G21" s="10" t="s">
        <v>875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69.599999999999994" x14ac:dyDescent="0.3">
      <c r="A22" s="9">
        <v>19</v>
      </c>
      <c r="B22" s="13" t="s">
        <v>880</v>
      </c>
      <c r="C22" s="9" t="s">
        <v>515</v>
      </c>
      <c r="D22" s="14" t="s">
        <v>882</v>
      </c>
      <c r="E22" s="9" t="s">
        <v>326</v>
      </c>
      <c r="F22" s="10" t="s">
        <v>883</v>
      </c>
      <c r="G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69.599999999999994" x14ac:dyDescent="0.3">
      <c r="A23" s="9">
        <v>20</v>
      </c>
      <c r="B23" s="13" t="s">
        <v>888</v>
      </c>
      <c r="C23" s="9" t="s">
        <v>515</v>
      </c>
      <c r="D23" s="14" t="s">
        <v>889</v>
      </c>
      <c r="E23" s="9" t="s">
        <v>326</v>
      </c>
      <c r="F23" s="10" t="s">
        <v>890</v>
      </c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42" x14ac:dyDescent="0.3">
      <c r="A24" s="9">
        <v>21</v>
      </c>
      <c r="B24" s="13" t="s">
        <v>893</v>
      </c>
      <c r="C24" s="25" t="s">
        <v>647</v>
      </c>
      <c r="D24" s="14" t="s">
        <v>899</v>
      </c>
      <c r="E24" s="9" t="s">
        <v>326</v>
      </c>
      <c r="F24" s="10" t="s">
        <v>900</v>
      </c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42" x14ac:dyDescent="0.3">
      <c r="A25" s="9">
        <v>22</v>
      </c>
      <c r="B25" s="13" t="s">
        <v>907</v>
      </c>
      <c r="C25" s="9" t="s">
        <v>537</v>
      </c>
      <c r="D25" s="14" t="s">
        <v>908</v>
      </c>
      <c r="E25" s="9" t="s">
        <v>326</v>
      </c>
      <c r="F25" s="26" t="s">
        <v>910</v>
      </c>
      <c r="G25" s="26" t="s">
        <v>658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69.599999999999994" x14ac:dyDescent="0.3">
      <c r="A26" s="9">
        <v>23</v>
      </c>
      <c r="B26" s="13" t="s">
        <v>917</v>
      </c>
      <c r="C26" s="9" t="s">
        <v>537</v>
      </c>
      <c r="D26" s="14" t="s">
        <v>918</v>
      </c>
      <c r="E26" s="9" t="s">
        <v>326</v>
      </c>
      <c r="F26" s="26" t="s">
        <v>919</v>
      </c>
      <c r="G26" s="26" t="s">
        <v>658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42" x14ac:dyDescent="0.3">
      <c r="A27" s="9">
        <v>24</v>
      </c>
      <c r="B27" s="13" t="s">
        <v>926</v>
      </c>
      <c r="C27" s="9" t="s">
        <v>537</v>
      </c>
      <c r="D27" s="14" t="s">
        <v>927</v>
      </c>
      <c r="E27" s="9" t="s">
        <v>326</v>
      </c>
      <c r="F27" s="26" t="s">
        <v>928</v>
      </c>
      <c r="G27" s="26" t="s">
        <v>658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42" x14ac:dyDescent="0.3">
      <c r="A28" s="9">
        <v>25</v>
      </c>
      <c r="B28" s="13" t="s">
        <v>938</v>
      </c>
      <c r="C28" s="9" t="s">
        <v>537</v>
      </c>
      <c r="D28" s="14" t="s">
        <v>939</v>
      </c>
      <c r="E28" s="9" t="s">
        <v>326</v>
      </c>
      <c r="F28" s="10" t="s">
        <v>940</v>
      </c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69.599999999999994" x14ac:dyDescent="0.3">
      <c r="A29" s="9">
        <v>26</v>
      </c>
      <c r="B29" s="9" t="s">
        <v>945</v>
      </c>
      <c r="C29" s="9" t="s">
        <v>515</v>
      </c>
      <c r="D29" s="9" t="s">
        <v>946</v>
      </c>
      <c r="E29" s="9" t="s">
        <v>202</v>
      </c>
      <c r="F29" s="11" t="str">
        <f>HYPERLINK("http://www.orgma.ru/sveden/common.html","http://www.orgma.ru/sveden/common.html")</f>
        <v>http://www.orgma.ru/sveden/common.html</v>
      </c>
      <c r="G29" s="1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97.2" x14ac:dyDescent="0.3">
      <c r="A30" s="9">
        <v>27</v>
      </c>
      <c r="B30" s="9" t="s">
        <v>953</v>
      </c>
      <c r="C30" s="9" t="s">
        <v>515</v>
      </c>
      <c r="D30" s="9" t="s">
        <v>955</v>
      </c>
      <c r="E30" s="9" t="s">
        <v>376</v>
      </c>
      <c r="F30" s="11" t="str">
        <f>HYPERLINK("http://piuv.ru/vacancy","http://piuv.ru/vacancy")</f>
        <v>http://piuv.ru/vacancy</v>
      </c>
      <c r="G30" s="1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55.8" x14ac:dyDescent="0.3">
      <c r="A31" s="9">
        <v>28</v>
      </c>
      <c r="B31" s="9" t="s">
        <v>377</v>
      </c>
      <c r="C31" s="9" t="s">
        <v>515</v>
      </c>
      <c r="D31" s="9" t="s">
        <v>334</v>
      </c>
      <c r="E31" s="9" t="s">
        <v>376</v>
      </c>
      <c r="F31" s="11" t="str">
        <f>HYPERLINK("http://www.pnzgu.ru/kontakty","http://www.pnzgu.ru/kontakty")</f>
        <v>http://www.pnzgu.ru/kontakty</v>
      </c>
      <c r="G31" s="11" t="str">
        <f>HYPERLINK("https://hh.ru/employer/1743693","https://hh.ru/employer/1743693")</f>
        <v>https://hh.ru/employer/1743693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69.599999999999994" x14ac:dyDescent="0.3">
      <c r="A32" s="9">
        <v>29</v>
      </c>
      <c r="B32" s="9" t="s">
        <v>378</v>
      </c>
      <c r="C32" s="9" t="s">
        <v>515</v>
      </c>
      <c r="D32" s="9" t="s">
        <v>335</v>
      </c>
      <c r="E32" s="9" t="s">
        <v>376</v>
      </c>
      <c r="F32" s="11" t="str">
        <f>HYPERLINK("http://www.pguas.ru/unit/cmistv/vacancies","http://www.pguas.ru/unit/cmistv/vacancies")</f>
        <v>http://www.pguas.ru/unit/cmistv/vacancies</v>
      </c>
      <c r="G32" s="1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55.8" x14ac:dyDescent="0.3">
      <c r="A33" s="9">
        <v>30</v>
      </c>
      <c r="B33" s="9" t="s">
        <v>375</v>
      </c>
      <c r="C33" s="9" t="s">
        <v>537</v>
      </c>
      <c r="D33" s="9" t="s">
        <v>336</v>
      </c>
      <c r="E33" s="9" t="s">
        <v>376</v>
      </c>
      <c r="F33" s="11" t="str">
        <f>HYPERLINK("http://www.npp-rubin.ru/index.php?lang=&amp;itsfltinside=1&amp;fulnro=67&amp;thisissx=zuzzzla","http://www.npp-rubin.ru/index.php?lang=&amp;itsfltinside=1&amp;fulnro=67&amp;thisissx=zuzzzla")</f>
        <v>http://www.npp-rubin.ru/index.php?lang=&amp;itsfltinside=1&amp;fulnro=67&amp;thisissx=zuzzzla</v>
      </c>
      <c r="G33" s="1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8.2" x14ac:dyDescent="0.3">
      <c r="A34" s="9">
        <v>31</v>
      </c>
      <c r="B34" s="13" t="s">
        <v>967</v>
      </c>
      <c r="C34" s="9" t="s">
        <v>537</v>
      </c>
      <c r="D34" s="14" t="s">
        <v>968</v>
      </c>
      <c r="E34" s="9" t="s">
        <v>376</v>
      </c>
      <c r="F34" s="26" t="s">
        <v>969</v>
      </c>
      <c r="G34" s="26" t="s">
        <v>973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83.4" x14ac:dyDescent="0.3">
      <c r="A35" s="9">
        <v>32</v>
      </c>
      <c r="B35" s="9" t="s">
        <v>978</v>
      </c>
      <c r="C35" s="9" t="s">
        <v>515</v>
      </c>
      <c r="D35" s="9" t="s">
        <v>979</v>
      </c>
      <c r="E35" s="9" t="s">
        <v>379</v>
      </c>
      <c r="F35" s="11" t="str">
        <f>HYPERLINK("http://www.psma.ru/universitet/vakansii-universiteta.html","http://www.psma.ru/universitet/vakansii-universiteta.html")</f>
        <v>http://www.psma.ru/universitet/vakansii-universiteta.html</v>
      </c>
      <c r="G35" s="11" t="str">
        <f>HYPERLINK("https://hh.ru/employer/1375927","https://hh.ru/employer/1375927")</f>
        <v>https://hh.ru/employer/1375927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55.8" x14ac:dyDescent="0.3">
      <c r="A36" s="9">
        <v>33</v>
      </c>
      <c r="B36" s="9" t="s">
        <v>986</v>
      </c>
      <c r="C36" s="9" t="s">
        <v>515</v>
      </c>
      <c r="D36" s="9" t="s">
        <v>987</v>
      </c>
      <c r="E36" s="9" t="s">
        <v>379</v>
      </c>
      <c r="F36" s="11" t="str">
        <f>HYPERLINK("http://pstu.ru/manage/rectorat/","http://pstu.ru/manage/rectorat/")</f>
        <v>http://pstu.ru/manage/rectorat/</v>
      </c>
      <c r="G36" s="11" t="str">
        <f>HYPERLINK("https://hh.ru/employer/2104149","https://hh.ru/employer/2104149")</f>
        <v>https://hh.ru/employer/2104149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55.8" x14ac:dyDescent="0.3">
      <c r="A37" s="9">
        <v>34</v>
      </c>
      <c r="B37" s="9" t="s">
        <v>991</v>
      </c>
      <c r="C37" s="9" t="s">
        <v>515</v>
      </c>
      <c r="D37" s="9" t="s">
        <v>992</v>
      </c>
      <c r="E37" s="9" t="s">
        <v>379</v>
      </c>
      <c r="F37" s="11" t="str">
        <f>HYPERLINK("http://www.psu.ru/universitet/ob-universitete","http://www.psu.ru/universitet/ob-universitete")</f>
        <v>http://www.psu.ru/universitet/ob-universitete</v>
      </c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8.2" x14ac:dyDescent="0.3">
      <c r="A38" s="9">
        <v>35</v>
      </c>
      <c r="B38" s="9" t="s">
        <v>997</v>
      </c>
      <c r="C38" s="9" t="s">
        <v>537</v>
      </c>
      <c r="D38" s="9" t="s">
        <v>998</v>
      </c>
      <c r="E38" s="9" t="s">
        <v>379</v>
      </c>
      <c r="F38" s="11" t="str">
        <f>HYPERLINK("http://www.avid.ru/contacts/","http://www.avid.ru/contacts/")</f>
        <v>http://www.avid.ru/contacts/</v>
      </c>
      <c r="G38" s="11" t="str">
        <f>HYPERLINK("https://hh.ru/employer/737123","https://hh.ru/employer/737123")</f>
        <v>https://hh.ru/employer/737123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8.2" x14ac:dyDescent="0.3">
      <c r="A39" s="9">
        <v>36</v>
      </c>
      <c r="B39" s="9" t="s">
        <v>1005</v>
      </c>
      <c r="C39" s="9" t="s">
        <v>537</v>
      </c>
      <c r="D39" s="28" t="s">
        <v>1006</v>
      </c>
      <c r="E39" s="9" t="s">
        <v>379</v>
      </c>
      <c r="F39" s="11" t="str">
        <f>HYPERLINK("http://www.prognoz.ru/company/career#vacancies","http://www.prognoz.ru/company/career#vacancies")</f>
        <v>http://www.prognoz.ru/company/career#vacancies</v>
      </c>
      <c r="G39" s="11" t="str">
        <f>HYPERLINK("https://hh.ru/employer/151128","https://hh.ru/employer/151128")</f>
        <v>https://hh.ru/employer/151128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42" x14ac:dyDescent="0.3">
      <c r="A40" s="9">
        <v>37</v>
      </c>
      <c r="B40" s="9" t="s">
        <v>1013</v>
      </c>
      <c r="C40" s="9" t="s">
        <v>537</v>
      </c>
      <c r="D40" s="9" t="s">
        <v>1015</v>
      </c>
      <c r="E40" s="9" t="s">
        <v>379</v>
      </c>
      <c r="F40" s="11" t="str">
        <f>HYPERLINK("http://mz.perm.ru/about/social_politics/vacancies/","http://mz.perm.ru/about/social_politics/vacancies/")</f>
        <v>http://mz.perm.ru/about/social_politics/vacancies/</v>
      </c>
      <c r="G40" s="11" t="str">
        <f>HYPERLINK("https://hh.ru/employer/723191","https://hh.ru/employer/723191")</f>
        <v>https://hh.ru/employer/723191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8.2" x14ac:dyDescent="0.3">
      <c r="A41" s="9">
        <v>38</v>
      </c>
      <c r="B41" s="9" t="s">
        <v>381</v>
      </c>
      <c r="C41" s="9" t="s">
        <v>537</v>
      </c>
      <c r="D41" s="9" t="s">
        <v>1018</v>
      </c>
      <c r="E41" s="9" t="s">
        <v>379</v>
      </c>
      <c r="F41" s="11" t="str">
        <f>HYPERLINK("http://www.sorbent.su/contacts/","http://www.sorbent.su/contacts/")</f>
        <v>http://www.sorbent.su/contacts/</v>
      </c>
      <c r="G41" s="11" t="str">
        <f>HYPERLINK("https://hh.ru/employer/10657","https://hh.ru/employer/10657")</f>
        <v>https://hh.ru/employer/10657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42" x14ac:dyDescent="0.3">
      <c r="A42" s="9">
        <v>39</v>
      </c>
      <c r="B42" s="9" t="s">
        <v>382</v>
      </c>
      <c r="C42" s="9" t="s">
        <v>537</v>
      </c>
      <c r="D42" s="9" t="s">
        <v>305</v>
      </c>
      <c r="E42" s="9" t="s">
        <v>379</v>
      </c>
      <c r="F42" s="11" t="str">
        <f>HYPERLINK("http://www.ppk.perm.ru/history.html","http://www.ppk.perm.ru/history.html")</f>
        <v>http://www.ppk.perm.ru/history.html</v>
      </c>
      <c r="G42" s="11" t="str">
        <f>HYPERLINK("https://perm.hh.ru/employer/989594","https://perm.hh.ru/employer/989594")</f>
        <v>https://perm.hh.ru/employer/989594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28.2" x14ac:dyDescent="0.3">
      <c r="A43" s="9">
        <v>40</v>
      </c>
      <c r="B43" s="9" t="s">
        <v>1024</v>
      </c>
      <c r="C43" s="9" t="s">
        <v>537</v>
      </c>
      <c r="D43" s="9" t="s">
        <v>307</v>
      </c>
      <c r="E43" s="9" t="s">
        <v>379</v>
      </c>
      <c r="F43" s="11" t="str">
        <f>HYPERLINK("http://www.protonpm.ru/corporate/work/vacancy","http://www.protonpm.ru/corporate/work/vacancy")</f>
        <v>http://www.protonpm.ru/corporate/work/vacancy</v>
      </c>
      <c r="G43" s="11" t="str">
        <f>HYPERLINK("https://evrejskaja-ao.hh.ru/employer/247997","https://evrejskaja-ao.hh.ru/employer/247997")</f>
        <v>https://evrejskaja-ao.hh.ru/employer/247997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42" x14ac:dyDescent="0.3">
      <c r="A44" s="9">
        <v>41</v>
      </c>
      <c r="B44" s="9" t="s">
        <v>380</v>
      </c>
      <c r="C44" s="9" t="s">
        <v>537</v>
      </c>
      <c r="D44" s="9" t="s">
        <v>516</v>
      </c>
      <c r="E44" s="9" t="s">
        <v>379</v>
      </c>
      <c r="F44" s="11" t="str">
        <f>HYPERLINK("https://www.novomet.ru/career/vacancy/novomet-perm-zao/","https://www.novomet.ru/career/vacancy/novomet-perm-zao/")</f>
        <v>https://www.novomet.ru/career/vacancy/novomet-perm-zao/</v>
      </c>
      <c r="G44" s="11" t="str">
        <f>HYPERLINK("https://perm.hh.ru/employer/43050","https://perm.hh.ru/employer/43050")</f>
        <v>https://perm.hh.ru/employer/43050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28.2" x14ac:dyDescent="0.3">
      <c r="A45" s="9">
        <v>42</v>
      </c>
      <c r="B45" s="9" t="s">
        <v>1030</v>
      </c>
      <c r="C45" s="9" t="s">
        <v>537</v>
      </c>
      <c r="D45" s="9" t="s">
        <v>1031</v>
      </c>
      <c r="E45" s="9" t="s">
        <v>379</v>
      </c>
      <c r="F45" s="10" t="s">
        <v>1034</v>
      </c>
      <c r="G45" s="1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42" x14ac:dyDescent="0.3">
      <c r="A46" s="9">
        <v>43</v>
      </c>
      <c r="B46" s="9" t="s">
        <v>1040</v>
      </c>
      <c r="C46" s="9" t="s">
        <v>537</v>
      </c>
      <c r="D46" s="9" t="s">
        <v>308</v>
      </c>
      <c r="E46" s="9" t="s">
        <v>379</v>
      </c>
      <c r="F46" s="11" t="str">
        <f>HYPERLINK("http://www.ao-star.ru/ru/content/tekushchie-vakansii","http://www.ao-star.ru/ru/content/tekushchie-vakansii")</f>
        <v>http://www.ao-star.ru/ru/content/tekushchie-vakansii</v>
      </c>
      <c r="G46" s="11" t="str">
        <f>HYPERLINK("https://perm.hh.ru/employer/410361","https://perm.hh.ru/employer/410361")</f>
        <v>https://perm.hh.ru/employer/410361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28.2" x14ac:dyDescent="0.3">
      <c r="A47" s="9">
        <v>44</v>
      </c>
      <c r="B47" s="9" t="s">
        <v>1045</v>
      </c>
      <c r="C47" s="9" t="s">
        <v>537</v>
      </c>
      <c r="D47" s="9" t="s">
        <v>309</v>
      </c>
      <c r="E47" s="9" t="s">
        <v>379</v>
      </c>
      <c r="F47" s="11" t="str">
        <f>HYPERLINK("http://www.omk.ru/chmz/","http://www.omk.ru/chmz/")</f>
        <v>http://www.omk.ru/chmz/</v>
      </c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28.2" x14ac:dyDescent="0.3">
      <c r="A48" s="9">
        <v>45</v>
      </c>
      <c r="B48" s="9" t="s">
        <v>1047</v>
      </c>
      <c r="C48" s="9" t="s">
        <v>537</v>
      </c>
      <c r="D48" s="9" t="s">
        <v>1048</v>
      </c>
      <c r="E48" s="9" t="s">
        <v>379</v>
      </c>
      <c r="F48" s="30"/>
      <c r="G48" s="1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55.8" x14ac:dyDescent="0.3">
      <c r="A49" s="9">
        <v>46</v>
      </c>
      <c r="B49" s="9" t="s">
        <v>1054</v>
      </c>
      <c r="C49" s="9" t="s">
        <v>515</v>
      </c>
      <c r="D49" s="9" t="s">
        <v>1055</v>
      </c>
      <c r="E49" s="9" t="s">
        <v>379</v>
      </c>
      <c r="F49" s="10" t="s">
        <v>1056</v>
      </c>
      <c r="G49" s="1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28.2" x14ac:dyDescent="0.3">
      <c r="A50" s="9">
        <v>47</v>
      </c>
      <c r="B50" s="13" t="s">
        <v>1060</v>
      </c>
      <c r="C50" s="9" t="s">
        <v>537</v>
      </c>
      <c r="D50" s="14" t="s">
        <v>1062</v>
      </c>
      <c r="E50" s="9" t="s">
        <v>379</v>
      </c>
      <c r="F50" s="26" t="s">
        <v>1063</v>
      </c>
      <c r="G50" s="26" t="s">
        <v>658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42" x14ac:dyDescent="0.3">
      <c r="A51" s="9">
        <v>48</v>
      </c>
      <c r="B51" s="13" t="s">
        <v>1069</v>
      </c>
      <c r="C51" s="9" t="s">
        <v>537</v>
      </c>
      <c r="D51" s="14" t="s">
        <v>1070</v>
      </c>
      <c r="E51" s="9" t="s">
        <v>379</v>
      </c>
      <c r="F51" s="10" t="s">
        <v>1071</v>
      </c>
      <c r="G51" s="11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55.8" x14ac:dyDescent="0.3">
      <c r="A52" s="9">
        <v>49</v>
      </c>
      <c r="B52" s="13" t="s">
        <v>1074</v>
      </c>
      <c r="C52" s="9" t="s">
        <v>515</v>
      </c>
      <c r="D52" s="13" t="s">
        <v>1075</v>
      </c>
      <c r="E52" s="9" t="s">
        <v>379</v>
      </c>
      <c r="F52" s="10" t="s">
        <v>1076</v>
      </c>
      <c r="G52" s="1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69.599999999999994" x14ac:dyDescent="0.3">
      <c r="A53" s="9">
        <v>50</v>
      </c>
      <c r="B53" s="9" t="s">
        <v>1080</v>
      </c>
      <c r="C53" s="9" t="s">
        <v>515</v>
      </c>
      <c r="D53" s="9" t="s">
        <v>394</v>
      </c>
      <c r="E53" s="9" t="s">
        <v>137</v>
      </c>
      <c r="F53" s="11" t="str">
        <f>HYPERLINK("http://www.bashgmu.ru/","http://www.bashgmu.ru/")</f>
        <v>http://www.bashgmu.ru/</v>
      </c>
      <c r="G53" s="11" t="str">
        <f>HYPERLINK("https://hh.ru/employer/1048716","https://hh.ru/employer/1048716")</f>
        <v>https://hh.ru/employer/1048716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55.8" x14ac:dyDescent="0.3">
      <c r="A54" s="9">
        <v>51</v>
      </c>
      <c r="B54" s="9" t="s">
        <v>1086</v>
      </c>
      <c r="C54" s="9" t="s">
        <v>515</v>
      </c>
      <c r="D54" s="9" t="s">
        <v>1087</v>
      </c>
      <c r="E54" s="9" t="s">
        <v>137</v>
      </c>
      <c r="F54" s="11" t="str">
        <f>HYPERLINK("http://ugatu.ac.ru/","http://ugatu.ac.ru/")</f>
        <v>http://ugatu.ac.ru/</v>
      </c>
      <c r="G54" s="1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69.599999999999994" x14ac:dyDescent="0.3">
      <c r="A55" s="9">
        <v>52</v>
      </c>
      <c r="B55" s="9" t="s">
        <v>517</v>
      </c>
      <c r="C55" s="9" t="s">
        <v>515</v>
      </c>
      <c r="D55" s="9" t="s">
        <v>398</v>
      </c>
      <c r="E55" s="9" t="s">
        <v>137</v>
      </c>
      <c r="F55" s="11" t="str">
        <f>HYPERLINK("http://rusoil.net/","http://rusoil.net/")</f>
        <v>http://rusoil.net/</v>
      </c>
      <c r="G55" s="11" t="str">
        <f>HYPERLINK("https://hh.ru/employer/2160558","https://hh.ru/employer/2160558")</f>
        <v>https://hh.ru/employer/2160558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42" x14ac:dyDescent="0.3">
      <c r="A56" s="9">
        <v>53</v>
      </c>
      <c r="B56" s="9" t="s">
        <v>1095</v>
      </c>
      <c r="C56" s="9" t="s">
        <v>537</v>
      </c>
      <c r="D56" s="9" t="s">
        <v>1096</v>
      </c>
      <c r="E56" s="9" t="s">
        <v>137</v>
      </c>
      <c r="F56" s="11" t="str">
        <f>HYPERLINK("http://umpo.ru/","http://umpo.ru/")</f>
        <v>http://umpo.ru/</v>
      </c>
      <c r="G56" s="11" t="str">
        <f>HYPERLINK("https://ufa.hh.ru/employer/675794","https://ufa.hh.ru/employer/675794")</f>
        <v>https://ufa.hh.ru/employer/675794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42" x14ac:dyDescent="0.3">
      <c r="A57" s="9">
        <v>54</v>
      </c>
      <c r="B57" s="9" t="s">
        <v>1100</v>
      </c>
      <c r="C57" s="9" t="s">
        <v>538</v>
      </c>
      <c r="D57" s="9" t="s">
        <v>1102</v>
      </c>
      <c r="E57" s="9" t="s">
        <v>137</v>
      </c>
      <c r="F57" s="10" t="s">
        <v>1104</v>
      </c>
      <c r="G57" s="1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42" x14ac:dyDescent="0.3">
      <c r="A58" s="9">
        <v>55</v>
      </c>
      <c r="B58" s="9" t="s">
        <v>397</v>
      </c>
      <c r="C58" s="9" t="s">
        <v>538</v>
      </c>
      <c r="D58" s="9" t="s">
        <v>1110</v>
      </c>
      <c r="E58" s="9" t="s">
        <v>137</v>
      </c>
      <c r="F58" s="11" t="str">
        <f>HYPERLINK("http://technofilter.ru/about/contact_shema/","http://technofilter.ru/about/contact_shema/")</f>
        <v>http://technofilter.ru/about/contact_shema/</v>
      </c>
      <c r="G58" s="11" t="str">
        <f>HYPERLINK("https://hh.ru/employer/928015","https://hh.ru/employer/928015")</f>
        <v>https://hh.ru/employer/928015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28.2" x14ac:dyDescent="0.3">
      <c r="A59" s="9">
        <v>56</v>
      </c>
      <c r="B59" s="9" t="s">
        <v>518</v>
      </c>
      <c r="C59" s="9" t="s">
        <v>537</v>
      </c>
      <c r="D59" s="9" t="s">
        <v>399</v>
      </c>
      <c r="E59" s="9" t="s">
        <v>137</v>
      </c>
      <c r="F59" s="11" t="str">
        <f>HYPERLINK("http://nkmz.ru/","http://nkmz.ru/")</f>
        <v>http://nkmz.ru/</v>
      </c>
      <c r="G59" s="11" t="str">
        <f>HYPERLINK("https://hh.ru/employer/1047757","https://hh.ru/employer/1047757")</f>
        <v>https://hh.ru/employer/1047757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42" x14ac:dyDescent="0.3">
      <c r="A60" s="9">
        <v>57</v>
      </c>
      <c r="B60" s="9" t="s">
        <v>395</v>
      </c>
      <c r="C60" s="9" t="s">
        <v>538</v>
      </c>
      <c r="D60" s="9" t="s">
        <v>396</v>
      </c>
      <c r="E60" s="9" t="s">
        <v>137</v>
      </c>
      <c r="F60" s="11" t="str">
        <f>HYPERLINK("http://www.imsp.ru/represent/_represent_about/","http://www.imsp.ru/represent/_represent_about/")</f>
        <v>http://www.imsp.ru/represent/_represent_about/</v>
      </c>
      <c r="G60" s="11" t="str">
        <f>HYPERLINK("https://hh.ru/employer/1109136","https://hh.ru/employer/1109136")</f>
        <v>https://hh.ru/employer/1109136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42" x14ac:dyDescent="0.3">
      <c r="A61" s="9">
        <v>58</v>
      </c>
      <c r="B61" s="9" t="s">
        <v>1124</v>
      </c>
      <c r="C61" s="9" t="s">
        <v>537</v>
      </c>
      <c r="D61" s="9" t="s">
        <v>1096</v>
      </c>
      <c r="E61" s="9" t="s">
        <v>137</v>
      </c>
      <c r="F61" s="11" t="str">
        <f>HYPERLINK("http://motor-odk.ru/","http://motor-odk.ru/")</f>
        <v>http://motor-odk.ru/</v>
      </c>
      <c r="G61" s="10" t="s">
        <v>1126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28.2" x14ac:dyDescent="0.3">
      <c r="A62" s="9">
        <v>59</v>
      </c>
      <c r="B62" s="9" t="s">
        <v>1132</v>
      </c>
      <c r="C62" s="9" t="s">
        <v>537</v>
      </c>
      <c r="D62" s="9" t="s">
        <v>400</v>
      </c>
      <c r="E62" s="9" t="s">
        <v>137</v>
      </c>
      <c r="F62" s="11" t="str">
        <f>HYPERLINK("http://www.omk.ru/baz/","http://www.omk.ru/baz/")</f>
        <v>http://www.omk.ru/baz/</v>
      </c>
      <c r="G62" s="12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8.2" x14ac:dyDescent="0.3">
      <c r="A63" s="9">
        <v>60</v>
      </c>
      <c r="B63" s="9" t="s">
        <v>1133</v>
      </c>
      <c r="C63" s="9" t="s">
        <v>537</v>
      </c>
      <c r="D63" s="9" t="s">
        <v>401</v>
      </c>
      <c r="E63" s="9" t="s">
        <v>137</v>
      </c>
      <c r="F63" s="11" t="str">
        <f>HYPERLINK("http://www.mechel.ru/sector/steel/bmk/contacts/","http://www.mechel.ru/sector/steel/bmk/contacts/")</f>
        <v>http://www.mechel.ru/sector/steel/bmk/contacts/</v>
      </c>
      <c r="G63" s="11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42" x14ac:dyDescent="0.3">
      <c r="A64" s="9">
        <v>61</v>
      </c>
      <c r="B64" s="9" t="s">
        <v>1135</v>
      </c>
      <c r="C64" s="9" t="s">
        <v>537</v>
      </c>
      <c r="D64" s="9" t="s">
        <v>1136</v>
      </c>
      <c r="E64" s="9" t="s">
        <v>137</v>
      </c>
      <c r="F64" s="10" t="s">
        <v>1137</v>
      </c>
      <c r="G64" s="3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55.8" x14ac:dyDescent="0.3">
      <c r="A65" s="9">
        <v>62</v>
      </c>
      <c r="B65" s="13" t="s">
        <v>1142</v>
      </c>
      <c r="C65" s="9" t="s">
        <v>515</v>
      </c>
      <c r="D65" s="14" t="s">
        <v>1143</v>
      </c>
      <c r="E65" s="9" t="s">
        <v>137</v>
      </c>
      <c r="F65" s="26" t="s">
        <v>1144</v>
      </c>
      <c r="G65" s="26" t="s">
        <v>1151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42" x14ac:dyDescent="0.3">
      <c r="A66" s="9">
        <v>63</v>
      </c>
      <c r="B66" s="9" t="s">
        <v>1156</v>
      </c>
      <c r="C66" s="9" t="s">
        <v>537</v>
      </c>
      <c r="D66" s="9" t="s">
        <v>1157</v>
      </c>
      <c r="E66" s="9" t="s">
        <v>137</v>
      </c>
      <c r="F66" s="10" t="s">
        <v>1158</v>
      </c>
      <c r="G66" s="10" t="s">
        <v>1162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42" x14ac:dyDescent="0.3">
      <c r="A67" s="9">
        <v>64</v>
      </c>
      <c r="B67" s="9" t="s">
        <v>1166</v>
      </c>
      <c r="C67" s="9" t="s">
        <v>537</v>
      </c>
      <c r="D67" s="9" t="s">
        <v>1167</v>
      </c>
      <c r="E67" s="9" t="s">
        <v>137</v>
      </c>
      <c r="F67" s="10" t="s">
        <v>1168</v>
      </c>
      <c r="G67" s="10" t="s">
        <v>1173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28.2" x14ac:dyDescent="0.3">
      <c r="A68" s="9">
        <v>65</v>
      </c>
      <c r="B68" s="13" t="s">
        <v>1178</v>
      </c>
      <c r="C68" s="9" t="s">
        <v>537</v>
      </c>
      <c r="D68" s="13" t="s">
        <v>1179</v>
      </c>
      <c r="E68" s="9" t="s">
        <v>137</v>
      </c>
      <c r="F68" s="10" t="s">
        <v>1180</v>
      </c>
      <c r="G68" s="12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55.8" x14ac:dyDescent="0.3">
      <c r="A69" s="9">
        <v>66</v>
      </c>
      <c r="B69" s="13" t="s">
        <v>1186</v>
      </c>
      <c r="C69" s="9" t="s">
        <v>515</v>
      </c>
      <c r="D69" s="14" t="s">
        <v>1187</v>
      </c>
      <c r="E69" s="9" t="s">
        <v>137</v>
      </c>
      <c r="F69" s="10" t="s">
        <v>1188</v>
      </c>
      <c r="G69" s="12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55.8" x14ac:dyDescent="0.3">
      <c r="A70" s="9">
        <v>67</v>
      </c>
      <c r="B70" s="13" t="s">
        <v>1194</v>
      </c>
      <c r="C70" s="25" t="s">
        <v>564</v>
      </c>
      <c r="D70" s="14" t="s">
        <v>1195</v>
      </c>
      <c r="E70" s="9" t="s">
        <v>137</v>
      </c>
      <c r="F70" s="26" t="s">
        <v>1196</v>
      </c>
      <c r="G70" s="26" t="s">
        <v>1201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28.2" x14ac:dyDescent="0.3">
      <c r="A71" s="9">
        <v>68</v>
      </c>
      <c r="B71" s="13" t="s">
        <v>1208</v>
      </c>
      <c r="C71" s="9" t="s">
        <v>537</v>
      </c>
      <c r="D71" s="14" t="s">
        <v>1209</v>
      </c>
      <c r="E71" s="9" t="s">
        <v>137</v>
      </c>
      <c r="F71" s="26" t="s">
        <v>1210</v>
      </c>
      <c r="G71" s="26" t="s">
        <v>1214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42" x14ac:dyDescent="0.3">
      <c r="A72" s="9">
        <v>69</v>
      </c>
      <c r="B72" s="13" t="s">
        <v>1215</v>
      </c>
      <c r="C72" s="9" t="s">
        <v>537</v>
      </c>
      <c r="D72" s="14" t="s">
        <v>1216</v>
      </c>
      <c r="E72" s="9" t="s">
        <v>137</v>
      </c>
      <c r="F72" s="34" t="s">
        <v>1217</v>
      </c>
      <c r="G72" s="34" t="s">
        <v>658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42" x14ac:dyDescent="0.3">
      <c r="A73" s="9">
        <v>70</v>
      </c>
      <c r="B73" s="13" t="s">
        <v>519</v>
      </c>
      <c r="C73" s="9" t="s">
        <v>515</v>
      </c>
      <c r="D73" s="14" t="s">
        <v>520</v>
      </c>
      <c r="E73" s="9" t="s">
        <v>137</v>
      </c>
      <c r="F73" s="10" t="s">
        <v>1223</v>
      </c>
      <c r="G73" s="12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55.8" x14ac:dyDescent="0.3">
      <c r="A74" s="9">
        <v>71</v>
      </c>
      <c r="B74" s="9" t="s">
        <v>1227</v>
      </c>
      <c r="C74" s="9" t="s">
        <v>515</v>
      </c>
      <c r="D74" s="9" t="s">
        <v>416</v>
      </c>
      <c r="E74" s="9" t="s">
        <v>168</v>
      </c>
      <c r="F74" s="11" t="str">
        <f>HYPERLINK("http://www.mrsu.ru/ru/alumni/vakan.php","http://www.mrsu.ru/ru/alumni/vakan.php")</f>
        <v>http://www.mrsu.ru/ru/alumni/vakan.php</v>
      </c>
      <c r="G74" s="12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28.2" x14ac:dyDescent="0.3">
      <c r="A75" s="9">
        <v>72</v>
      </c>
      <c r="B75" s="9" t="s">
        <v>1229</v>
      </c>
      <c r="C75" s="9" t="s">
        <v>537</v>
      </c>
      <c r="D75" s="9" t="s">
        <v>1230</v>
      </c>
      <c r="E75" s="9" t="s">
        <v>168</v>
      </c>
      <c r="F75" s="10" t="s">
        <v>1231</v>
      </c>
      <c r="G75" s="35" t="s">
        <v>1233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28.2" x14ac:dyDescent="0.3">
      <c r="A76" s="9">
        <v>73</v>
      </c>
      <c r="B76" s="9" t="s">
        <v>414</v>
      </c>
      <c r="C76" s="9" t="s">
        <v>537</v>
      </c>
      <c r="D76" s="9" t="s">
        <v>415</v>
      </c>
      <c r="E76" s="9" t="s">
        <v>168</v>
      </c>
      <c r="F76" s="11" t="str">
        <f>HYPERLINK("http://www.elvpr.ru/contacts/kadry/index.php","http://www.elvpr.ru/contacts/kadry/index.php")</f>
        <v>http://www.elvpr.ru/contacts/kadry/index.php</v>
      </c>
      <c r="G76" s="12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28.2" x14ac:dyDescent="0.3">
      <c r="A77" s="9">
        <v>74</v>
      </c>
      <c r="B77" s="9" t="s">
        <v>521</v>
      </c>
      <c r="C77" s="9" t="s">
        <v>537</v>
      </c>
      <c r="D77" s="9" t="s">
        <v>417</v>
      </c>
      <c r="E77" s="9" t="s">
        <v>168</v>
      </c>
      <c r="F77" s="11" t="str">
        <f>HYPERLINK("http://rmrail.ru/structure/ruzchimmash/","http://rmrail.ru/structure/ruzchimmash/")</f>
        <v>http://rmrail.ru/structure/ruzchimmash/</v>
      </c>
      <c r="G77" s="12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42" x14ac:dyDescent="0.3">
      <c r="A78" s="9">
        <v>75</v>
      </c>
      <c r="B78" s="9" t="s">
        <v>1240</v>
      </c>
      <c r="C78" s="9" t="s">
        <v>515</v>
      </c>
      <c r="D78" s="9" t="s">
        <v>1241</v>
      </c>
      <c r="E78" s="9" t="s">
        <v>129</v>
      </c>
      <c r="F78" s="11" t="str">
        <f>HYPERLINK("http://university.innopolis.ru/about/","http://university.innopolis.ru/about/")</f>
        <v>http://university.innopolis.ru/about/</v>
      </c>
      <c r="G78" s="11" t="str">
        <f>HYPERLINK("https://hh.ru/employer/1160188","https://hh.ru/employer/1160188")</f>
        <v>https://hh.ru/employer/1160188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69.599999999999994" x14ac:dyDescent="0.3">
      <c r="A79" s="9">
        <v>76</v>
      </c>
      <c r="B79" s="9" t="s">
        <v>1245</v>
      </c>
      <c r="C79" s="9" t="s">
        <v>515</v>
      </c>
      <c r="D79" s="9" t="s">
        <v>1246</v>
      </c>
      <c r="E79" s="9" t="s">
        <v>129</v>
      </c>
      <c r="F79" s="11" t="str">
        <f>HYPERLINK("http://www.kgmu.kcn.ru/departments/staff","http://www.kgmu.kcn.ru/departments/staff")</f>
        <v>http://www.kgmu.kcn.ru/departments/staff</v>
      </c>
      <c r="G79" s="1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97.2" x14ac:dyDescent="0.3">
      <c r="A80" s="9">
        <v>77</v>
      </c>
      <c r="B80" s="9" t="s">
        <v>1247</v>
      </c>
      <c r="C80" s="9" t="s">
        <v>515</v>
      </c>
      <c r="D80" s="9" t="s">
        <v>1249</v>
      </c>
      <c r="E80" s="9" t="s">
        <v>129</v>
      </c>
      <c r="F80" s="11" t="str">
        <f>HYPERLINK("https://kgma.info/academy/vakansii/","https://kgma.info/academy/vakansii/")</f>
        <v>https://kgma.info/academy/vakansii/</v>
      </c>
      <c r="G80" s="11" t="str">
        <f>HYPERLINK("https://hh.ru/employer/923470","https://hh.ru/employer/923470")</f>
        <v>https://hh.ru/employer/923470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55.8" x14ac:dyDescent="0.3">
      <c r="A81" s="9">
        <v>78</v>
      </c>
      <c r="B81" s="9" t="s">
        <v>1250</v>
      </c>
      <c r="C81" s="9" t="s">
        <v>537</v>
      </c>
      <c r="D81" s="9" t="s">
        <v>215</v>
      </c>
      <c r="E81" s="9" t="s">
        <v>129</v>
      </c>
      <c r="F81" s="11" t="str">
        <f>HYPERLINK("http://www.tupolev.ru/kaz_contacts","http://www.tupolev.ru/kaz_contacts")</f>
        <v>http://www.tupolev.ru/kaz_contacts</v>
      </c>
      <c r="G81" s="11" t="str">
        <f>HYPERLINK("https://kazan.hh.ru/employer/160690","https://kazan.hh.ru/employer/160690")</f>
        <v>https://kazan.hh.ru/employer/160690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42" x14ac:dyDescent="0.3">
      <c r="A82" s="9">
        <v>79</v>
      </c>
      <c r="B82" s="9" t="s">
        <v>1252</v>
      </c>
      <c r="C82" s="9" t="s">
        <v>537</v>
      </c>
      <c r="D82" s="9" t="s">
        <v>1253</v>
      </c>
      <c r="E82" s="9" t="s">
        <v>129</v>
      </c>
      <c r="F82" s="11" t="str">
        <f>HYPERLINK("http://www.gniihp.ru/vakansii","http://www.gniihp.ru/vakansii")</f>
        <v>http://www.gniihp.ru/vakansii</v>
      </c>
      <c r="G82" s="12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55.8" x14ac:dyDescent="0.3">
      <c r="A83" s="9">
        <v>80</v>
      </c>
      <c r="B83" s="9" t="s">
        <v>1255</v>
      </c>
      <c r="C83" s="9" t="s">
        <v>515</v>
      </c>
      <c r="D83" s="9" t="s">
        <v>216</v>
      </c>
      <c r="E83" s="9" t="s">
        <v>129</v>
      </c>
      <c r="F83" s="11" t="str">
        <f>HYPERLINK("http://kpfu.ru/job","http://kpfu.ru/job")</f>
        <v>http://kpfu.ru/job</v>
      </c>
      <c r="G83" s="11" t="str">
        <f>HYPERLINK("https://hh.ru/employer/1362852","https://hh.ru/employer/1362852")</f>
        <v>https://hh.ru/employer/1362852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55.8" x14ac:dyDescent="0.3">
      <c r="A84" s="9">
        <v>81</v>
      </c>
      <c r="B84" s="9" t="s">
        <v>1257</v>
      </c>
      <c r="C84" s="9" t="s">
        <v>515</v>
      </c>
      <c r="D84" s="9" t="s">
        <v>1259</v>
      </c>
      <c r="E84" s="9" t="s">
        <v>129</v>
      </c>
      <c r="F84" s="10" t="s">
        <v>1262</v>
      </c>
      <c r="G84" s="11" t="str">
        <f>HYPERLINK("https://hh.ru/employer/240974","https://hh.ru/employer/240974")</f>
        <v>https://hh.ru/employer/240974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55.8" x14ac:dyDescent="0.3">
      <c r="A85" s="9">
        <v>82</v>
      </c>
      <c r="B85" s="9" t="s">
        <v>1264</v>
      </c>
      <c r="C85" s="9" t="s">
        <v>515</v>
      </c>
      <c r="D85" s="9" t="s">
        <v>1265</v>
      </c>
      <c r="E85" s="9" t="s">
        <v>129</v>
      </c>
      <c r="F85" s="11" t="str">
        <f>HYPERLINK("http://www.kstu.ru/article.jsp?&amp;id=0&amp;id_e=11229","http://www.kstu.ru/article.jsp?&amp;id=0&amp;id_e=11229")</f>
        <v>http://www.kstu.ru/article.jsp?&amp;id=0&amp;id_e=11229</v>
      </c>
      <c r="G85" s="11" t="str">
        <f>HYPERLINK("https://hh.ru/employer/806603","https://hh.ru/employer/806603")</f>
        <v>https://hh.ru/employer/806603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55.8" x14ac:dyDescent="0.3">
      <c r="A86" s="9">
        <v>83</v>
      </c>
      <c r="B86" s="13" t="s">
        <v>1270</v>
      </c>
      <c r="C86" s="9" t="s">
        <v>515</v>
      </c>
      <c r="D86" s="13" t="s">
        <v>1271</v>
      </c>
      <c r="E86" s="9" t="s">
        <v>129</v>
      </c>
      <c r="F86" s="10" t="s">
        <v>1272</v>
      </c>
      <c r="G86" s="10" t="s">
        <v>1274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28.2" x14ac:dyDescent="0.3">
      <c r="A87" s="9">
        <v>84</v>
      </c>
      <c r="B87" s="9" t="s">
        <v>1279</v>
      </c>
      <c r="C87" s="9" t="s">
        <v>537</v>
      </c>
      <c r="D87" s="9" t="s">
        <v>1281</v>
      </c>
      <c r="E87" s="9" t="s">
        <v>129</v>
      </c>
      <c r="F87" s="11" t="str">
        <f>HYPERLINK("http://www.kamaz.ru/career/vacancies/","http://www.kamaz.ru/career/vacancies/")</f>
        <v>http://www.kamaz.ru/career/vacancies/</v>
      </c>
      <c r="G87" s="11" t="str">
        <f>HYPERLINK("https://hh.ru/employer/52951","https://hh.ru/employer/52951")</f>
        <v>https://hh.ru/employer/52951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28.2" x14ac:dyDescent="0.3">
      <c r="A88" s="9">
        <v>85</v>
      </c>
      <c r="B88" s="9" t="s">
        <v>1284</v>
      </c>
      <c r="C88" s="9" t="s">
        <v>537</v>
      </c>
      <c r="D88" s="9" t="s">
        <v>1285</v>
      </c>
      <c r="E88" s="9" t="s">
        <v>129</v>
      </c>
      <c r="F88" s="11" t="str">
        <f>HYPERLINK("http://www.tng.ru/vakansiy/","http://www.tng.ru/vakansiy/")</f>
        <v>http://www.tng.ru/vakansiy/</v>
      </c>
      <c r="G88" s="12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28.2" x14ac:dyDescent="0.3">
      <c r="A89" s="9">
        <v>86</v>
      </c>
      <c r="B89" s="9" t="s">
        <v>428</v>
      </c>
      <c r="C89" s="9" t="s">
        <v>537</v>
      </c>
      <c r="D89" s="9" t="s">
        <v>217</v>
      </c>
      <c r="E89" s="9" t="s">
        <v>129</v>
      </c>
      <c r="F89" s="11" t="str">
        <f>HYPERLINK("http://vacma.ru/contacts/","http://vacma.ru/contacts/")</f>
        <v>http://vacma.ru/contacts/</v>
      </c>
      <c r="G89" s="11" t="str">
        <f>HYPERLINK("https://kazan.hh.ru/employer/75520#vacancy-list","https://kazan.hh.ru/employer/75520#vacancy-list")</f>
        <v>https://kazan.hh.ru/employer/75520#vacancy-list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28.2" x14ac:dyDescent="0.3">
      <c r="A90" s="9">
        <v>87</v>
      </c>
      <c r="B90" s="9" t="s">
        <v>429</v>
      </c>
      <c r="C90" s="9" t="s">
        <v>537</v>
      </c>
      <c r="D90" s="9" t="s">
        <v>218</v>
      </c>
      <c r="E90" s="9" t="s">
        <v>129</v>
      </c>
      <c r="F90" s="11" t="str">
        <f>HYPERLINK("http://bulgar-syntez.ru/contacts","http://bulgar-syntez.ru/contacts")</f>
        <v>http://bulgar-syntez.ru/contacts</v>
      </c>
      <c r="G90" s="11" t="str">
        <f>HYPERLINK("https://hh.ru/employer/1739402","https://hh.ru/employer/1739402")</f>
        <v>https://hh.ru/employer/1739402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28.2" x14ac:dyDescent="0.3">
      <c r="A91" s="9">
        <v>88</v>
      </c>
      <c r="B91" s="9" t="s">
        <v>430</v>
      </c>
      <c r="C91" s="9" t="s">
        <v>537</v>
      </c>
      <c r="D91" s="9" t="s">
        <v>1294</v>
      </c>
      <c r="E91" s="9" t="s">
        <v>129</v>
      </c>
      <c r="F91" s="11" t="str">
        <f>HYPERLINK("http://www.russianhelicopters.aero/ru/kvz/","http://www.russianhelicopters.aero/ru/kvz/")</f>
        <v>http://www.russianhelicopters.aero/ru/kvz/</v>
      </c>
      <c r="G91" s="11" t="str">
        <f>HYPERLINK("https://kazan.hh.ru/employer/138430","https://kazan.hh.ru/employer/138430")</f>
        <v>https://kazan.hh.ru/employer/138430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42" x14ac:dyDescent="0.3">
      <c r="A92" s="9">
        <v>89</v>
      </c>
      <c r="B92" s="9" t="s">
        <v>432</v>
      </c>
      <c r="C92" s="9" t="s">
        <v>537</v>
      </c>
      <c r="D92" s="9" t="s">
        <v>1296</v>
      </c>
      <c r="E92" s="9" t="s">
        <v>129</v>
      </c>
      <c r="F92" s="11" t="str">
        <f>HYPERLINK("http://www.medtech.ru/contacts/","http://www.medtech.ru/contacts/")</f>
        <v>http://www.medtech.ru/contacts/</v>
      </c>
      <c r="G92" s="12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28.2" x14ac:dyDescent="0.3">
      <c r="A93" s="9">
        <v>90</v>
      </c>
      <c r="B93" s="9" t="s">
        <v>431</v>
      </c>
      <c r="C93" s="9" t="s">
        <v>537</v>
      </c>
      <c r="D93" s="9" t="s">
        <v>221</v>
      </c>
      <c r="E93" s="9" t="s">
        <v>129</v>
      </c>
      <c r="F93" s="11" t="str">
        <f>HYPERLINK("http://www.tasma.ru/contacts/","http://www.tasma.ru/contacts/")</f>
        <v>http://www.tasma.ru/contacts/</v>
      </c>
      <c r="G93" s="12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28.2" x14ac:dyDescent="0.3">
      <c r="A94" s="9">
        <v>91</v>
      </c>
      <c r="B94" s="9" t="s">
        <v>522</v>
      </c>
      <c r="C94" s="9" t="s">
        <v>537</v>
      </c>
      <c r="D94" s="9" t="s">
        <v>227</v>
      </c>
      <c r="E94" s="9" t="s">
        <v>129</v>
      </c>
      <c r="F94" s="11" t="str">
        <f>HYPERLINK("https://www.nknh.ru/","https://www.nknh.ru/")</f>
        <v>https://www.nknh.ru/</v>
      </c>
      <c r="G94" s="12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28.2" x14ac:dyDescent="0.3">
      <c r="A95" s="9">
        <v>92</v>
      </c>
      <c r="B95" s="9" t="s">
        <v>1302</v>
      </c>
      <c r="C95" s="9" t="s">
        <v>537</v>
      </c>
      <c r="D95" s="9" t="s">
        <v>1303</v>
      </c>
      <c r="E95" s="9" t="s">
        <v>129</v>
      </c>
      <c r="F95" s="11" t="str">
        <f>HYPERLINK("http://www.omk.ru/atz/","http://www.omk.ru/atz/")</f>
        <v>http://www.omk.ru/atz/</v>
      </c>
      <c r="G95" s="11" t="str">
        <f>HYPERLINK("https://hh.ru/employer/522","https://hh.ru/employer/522")</f>
        <v>https://hh.ru/employer/522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28.2" x14ac:dyDescent="0.3">
      <c r="A96" s="9">
        <v>93</v>
      </c>
      <c r="B96" s="9" t="s">
        <v>436</v>
      </c>
      <c r="C96" s="9" t="s">
        <v>537</v>
      </c>
      <c r="D96" s="9" t="s">
        <v>224</v>
      </c>
      <c r="E96" s="9" t="s">
        <v>129</v>
      </c>
      <c r="F96" s="11" t="str">
        <f t="shared" ref="F96:F97" si="0">HYPERLINK("http://oooeidos.ru/ru/contacts.html","http://oooeidos.ru/ru/contacts.html")</f>
        <v>http://oooeidos.ru/ru/contacts.html</v>
      </c>
      <c r="G96" s="12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28.2" x14ac:dyDescent="0.3">
      <c r="A97" s="9">
        <v>94</v>
      </c>
      <c r="B97" s="9" t="s">
        <v>435</v>
      </c>
      <c r="C97" s="9" t="s">
        <v>542</v>
      </c>
      <c r="D97" s="9" t="s">
        <v>226</v>
      </c>
      <c r="E97" s="9" t="s">
        <v>129</v>
      </c>
      <c r="F97" s="11" t="str">
        <f t="shared" si="0"/>
        <v>http://oooeidos.ru/ru/contacts.html</v>
      </c>
      <c r="G97" s="12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42" x14ac:dyDescent="0.3">
      <c r="A98" s="9">
        <v>95</v>
      </c>
      <c r="B98" s="9" t="s">
        <v>1308</v>
      </c>
      <c r="C98" s="9" t="s">
        <v>537</v>
      </c>
      <c r="D98" s="9" t="s">
        <v>523</v>
      </c>
      <c r="E98" s="9" t="s">
        <v>129</v>
      </c>
      <c r="F98" s="11" t="str">
        <f>HYPERLINK("http://www.tatgencom.ru/about/employees/personnel-potential/","http://www.tatgencom.ru/about/employees/personnel-potential/")</f>
        <v>http://www.tatgencom.ru/about/employees/personnel-potential/</v>
      </c>
      <c r="G98" s="12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28.2" x14ac:dyDescent="0.3">
      <c r="A99" s="9">
        <v>96</v>
      </c>
      <c r="B99" s="9" t="s">
        <v>1309</v>
      </c>
      <c r="C99" s="9" t="s">
        <v>537</v>
      </c>
      <c r="D99" s="9" t="s">
        <v>1310</v>
      </c>
      <c r="E99" s="9" t="s">
        <v>129</v>
      </c>
      <c r="F99" s="11" t="str">
        <f>HYPERLINK("http://www.zpkb.com/ru_vakansii/","http://www.zpkb.com/ru_vakansii/")</f>
        <v>http://www.zpkb.com/ru_vakansii/</v>
      </c>
      <c r="G99" s="11" t="str">
        <f>HYPERLINK("https://hh.ru/employer/1114927","https://hh.ru/employer/1114927")</f>
        <v>https://hh.ru/employer/1114927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42" x14ac:dyDescent="0.3">
      <c r="A100" s="9">
        <v>97</v>
      </c>
      <c r="B100" s="9" t="s">
        <v>1313</v>
      </c>
      <c r="C100" s="9" t="s">
        <v>537</v>
      </c>
      <c r="D100" s="9" t="s">
        <v>1314</v>
      </c>
      <c r="E100" s="9" t="s">
        <v>129</v>
      </c>
      <c r="F100" s="30"/>
      <c r="G100" s="12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28.2" x14ac:dyDescent="0.3">
      <c r="A101" s="9">
        <v>98</v>
      </c>
      <c r="B101" s="9" t="s">
        <v>1315</v>
      </c>
      <c r="C101" s="9" t="s">
        <v>537</v>
      </c>
      <c r="D101" s="9" t="s">
        <v>1316</v>
      </c>
      <c r="E101" s="9" t="s">
        <v>129</v>
      </c>
      <c r="F101" s="11" t="str">
        <f>HYPERLINK("http://d-l-s.ru/","http://d-l-s.ru/")</f>
        <v>http://d-l-s.ru/</v>
      </c>
      <c r="G101" s="11" t="str">
        <f>HYPERLINK("https://tatarstan.hh.ru/employer/1555821","https://tatarstan.hh.ru/employer/1555821")</f>
        <v>https://tatarstan.hh.ru/employer/1555821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55.8" x14ac:dyDescent="0.3">
      <c r="A102" s="9">
        <v>99</v>
      </c>
      <c r="B102" s="9" t="s">
        <v>1320</v>
      </c>
      <c r="C102" s="9" t="s">
        <v>515</v>
      </c>
      <c r="D102" s="9" t="s">
        <v>1321</v>
      </c>
      <c r="E102" s="9" t="s">
        <v>129</v>
      </c>
      <c r="F102" s="10" t="s">
        <v>1322</v>
      </c>
      <c r="G102" s="30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28.2" x14ac:dyDescent="0.3">
      <c r="A103" s="9">
        <v>100</v>
      </c>
      <c r="B103" s="9" t="s">
        <v>1325</v>
      </c>
      <c r="C103" s="9" t="s">
        <v>537</v>
      </c>
      <c r="D103" s="9" t="s">
        <v>1326</v>
      </c>
      <c r="E103" s="9" t="s">
        <v>129</v>
      </c>
      <c r="F103" s="10" t="s">
        <v>1327</v>
      </c>
      <c r="G103" s="12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28.2" x14ac:dyDescent="0.3">
      <c r="A104" s="9">
        <v>101</v>
      </c>
      <c r="B104" s="9" t="s">
        <v>1329</v>
      </c>
      <c r="C104" s="9" t="s">
        <v>537</v>
      </c>
      <c r="D104" s="9" t="s">
        <v>1331</v>
      </c>
      <c r="E104" s="9" t="s">
        <v>129</v>
      </c>
      <c r="F104" s="10" t="s">
        <v>1332</v>
      </c>
      <c r="G104" s="12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55.8" x14ac:dyDescent="0.3">
      <c r="A105" s="9">
        <v>102</v>
      </c>
      <c r="B105" s="9" t="s">
        <v>1334</v>
      </c>
      <c r="C105" s="9" t="s">
        <v>515</v>
      </c>
      <c r="D105" s="9" t="s">
        <v>1335</v>
      </c>
      <c r="E105" s="9" t="s">
        <v>129</v>
      </c>
      <c r="F105" s="10" t="s">
        <v>1336</v>
      </c>
      <c r="G105" s="12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28.2" x14ac:dyDescent="0.3">
      <c r="A106" s="9">
        <v>103</v>
      </c>
      <c r="B106" s="9" t="s">
        <v>1338</v>
      </c>
      <c r="C106" s="9" t="s">
        <v>1339</v>
      </c>
      <c r="D106" s="9" t="s">
        <v>1340</v>
      </c>
      <c r="E106" s="9" t="s">
        <v>129</v>
      </c>
      <c r="F106" s="10" t="s">
        <v>1341</v>
      </c>
      <c r="G106" s="12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28.2" x14ac:dyDescent="0.3">
      <c r="A107" s="9">
        <v>104</v>
      </c>
      <c r="B107" s="9" t="s">
        <v>1343</v>
      </c>
      <c r="C107" s="9" t="s">
        <v>1339</v>
      </c>
      <c r="D107" s="9" t="s">
        <v>1344</v>
      </c>
      <c r="E107" s="9" t="s">
        <v>129</v>
      </c>
      <c r="F107" s="10" t="s">
        <v>1346</v>
      </c>
      <c r="G107" s="10" t="s">
        <v>1350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69.599999999999994" x14ac:dyDescent="0.3">
      <c r="A108" s="9">
        <v>105</v>
      </c>
      <c r="B108" s="36" t="s">
        <v>1354</v>
      </c>
      <c r="C108" s="9" t="s">
        <v>542</v>
      </c>
      <c r="D108" s="22" t="s">
        <v>1356</v>
      </c>
      <c r="E108" s="9" t="s">
        <v>129</v>
      </c>
      <c r="F108" s="37" t="s">
        <v>1357</v>
      </c>
      <c r="G108" s="12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28.2" x14ac:dyDescent="0.3">
      <c r="A109" s="9">
        <v>106</v>
      </c>
      <c r="B109" s="9" t="s">
        <v>1359</v>
      </c>
      <c r="C109" s="9" t="s">
        <v>1339</v>
      </c>
      <c r="D109" s="22" t="s">
        <v>1360</v>
      </c>
      <c r="E109" s="9" t="s">
        <v>129</v>
      </c>
      <c r="F109" s="10" t="s">
        <v>1361</v>
      </c>
      <c r="G109" s="12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42" x14ac:dyDescent="0.3">
      <c r="A110" s="9">
        <v>107</v>
      </c>
      <c r="B110" s="9" t="s">
        <v>1365</v>
      </c>
      <c r="C110" s="9" t="s">
        <v>1339</v>
      </c>
      <c r="D110" s="22" t="s">
        <v>1366</v>
      </c>
      <c r="E110" s="9" t="s">
        <v>129</v>
      </c>
      <c r="F110" s="10" t="s">
        <v>1368</v>
      </c>
      <c r="G110" s="10" t="s">
        <v>1372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42" x14ac:dyDescent="0.3">
      <c r="A111" s="9">
        <v>108</v>
      </c>
      <c r="B111" s="13" t="s">
        <v>1376</v>
      </c>
      <c r="C111" s="9" t="s">
        <v>542</v>
      </c>
      <c r="D111" s="13" t="s">
        <v>1377</v>
      </c>
      <c r="E111" s="9" t="s">
        <v>129</v>
      </c>
      <c r="F111" s="10" t="s">
        <v>1378</v>
      </c>
      <c r="G111" s="10" t="s">
        <v>1380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42" x14ac:dyDescent="0.3">
      <c r="A112" s="9">
        <v>109</v>
      </c>
      <c r="B112" s="13" t="s">
        <v>1384</v>
      </c>
      <c r="C112" s="9" t="s">
        <v>1339</v>
      </c>
      <c r="D112" s="14" t="s">
        <v>1385</v>
      </c>
      <c r="E112" s="9" t="s">
        <v>129</v>
      </c>
      <c r="F112" s="34" t="s">
        <v>1386</v>
      </c>
      <c r="G112" s="34" t="s">
        <v>1388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42" x14ac:dyDescent="0.3">
      <c r="A113" s="9">
        <v>110</v>
      </c>
      <c r="B113" s="9" t="s">
        <v>1392</v>
      </c>
      <c r="C113" s="9" t="s">
        <v>515</v>
      </c>
      <c r="D113" s="22" t="s">
        <v>1393</v>
      </c>
      <c r="E113" s="9" t="s">
        <v>129</v>
      </c>
      <c r="F113" s="26" t="s">
        <v>1394</v>
      </c>
      <c r="G113" s="26" t="s">
        <v>1397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42" x14ac:dyDescent="0.3">
      <c r="A114" s="9">
        <v>111</v>
      </c>
      <c r="B114" s="13" t="s">
        <v>1401</v>
      </c>
      <c r="C114" s="9" t="s">
        <v>537</v>
      </c>
      <c r="D114" s="14" t="s">
        <v>1402</v>
      </c>
      <c r="E114" s="9" t="s">
        <v>129</v>
      </c>
      <c r="F114" s="10" t="s">
        <v>1403</v>
      </c>
      <c r="G114" s="12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42" x14ac:dyDescent="0.3">
      <c r="A115" s="9">
        <v>112</v>
      </c>
      <c r="B115" s="13" t="s">
        <v>1408</v>
      </c>
      <c r="C115" s="9" t="s">
        <v>537</v>
      </c>
      <c r="D115" s="14" t="s">
        <v>1409</v>
      </c>
      <c r="E115" s="9" t="s">
        <v>129</v>
      </c>
      <c r="F115" s="10" t="s">
        <v>1410</v>
      </c>
      <c r="G115" s="12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42" x14ac:dyDescent="0.3">
      <c r="A116" s="9">
        <v>113</v>
      </c>
      <c r="B116" s="13" t="s">
        <v>1414</v>
      </c>
      <c r="C116" s="9" t="s">
        <v>537</v>
      </c>
      <c r="D116" s="14" t="s">
        <v>1415</v>
      </c>
      <c r="E116" s="9" t="s">
        <v>129</v>
      </c>
      <c r="F116" s="26" t="s">
        <v>1416</v>
      </c>
      <c r="G116" s="26" t="s">
        <v>1418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55.8" x14ac:dyDescent="0.3">
      <c r="A117" s="9">
        <v>114</v>
      </c>
      <c r="B117" s="13" t="s">
        <v>1421</v>
      </c>
      <c r="C117" s="9" t="s">
        <v>537</v>
      </c>
      <c r="D117" s="14" t="s">
        <v>1422</v>
      </c>
      <c r="E117" s="9" t="s">
        <v>129</v>
      </c>
      <c r="F117" s="10" t="s">
        <v>2872</v>
      </c>
      <c r="G117" s="12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83.4" x14ac:dyDescent="0.3">
      <c r="A118" s="9">
        <v>115</v>
      </c>
      <c r="B118" s="13" t="s">
        <v>1424</v>
      </c>
      <c r="C118" s="9" t="s">
        <v>542</v>
      </c>
      <c r="D118" s="13" t="s">
        <v>1425</v>
      </c>
      <c r="E118" s="9" t="s">
        <v>129</v>
      </c>
      <c r="F118" s="10" t="s">
        <v>1426</v>
      </c>
      <c r="G118" s="10" t="s">
        <v>1430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83.4" x14ac:dyDescent="0.3">
      <c r="A119" s="9">
        <v>116</v>
      </c>
      <c r="B119" s="13" t="s">
        <v>1432</v>
      </c>
      <c r="C119" s="9" t="s">
        <v>542</v>
      </c>
      <c r="D119" s="13" t="s">
        <v>1433</v>
      </c>
      <c r="E119" s="9" t="s">
        <v>129</v>
      </c>
      <c r="F119" s="10" t="s">
        <v>1434</v>
      </c>
      <c r="G119" s="12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42" x14ac:dyDescent="0.3">
      <c r="A120" s="9">
        <v>117</v>
      </c>
      <c r="B120" s="13" t="s">
        <v>1437</v>
      </c>
      <c r="C120" s="9" t="s">
        <v>515</v>
      </c>
      <c r="D120" s="13" t="s">
        <v>1438</v>
      </c>
      <c r="E120" s="9" t="s">
        <v>129</v>
      </c>
      <c r="F120" s="10" t="s">
        <v>1439</v>
      </c>
      <c r="G120" s="10" t="s">
        <v>1441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69.599999999999994" x14ac:dyDescent="0.3">
      <c r="A121" s="9">
        <v>118</v>
      </c>
      <c r="B121" s="9" t="s">
        <v>1443</v>
      </c>
      <c r="C121" s="9" t="s">
        <v>515</v>
      </c>
      <c r="D121" s="9" t="s">
        <v>1444</v>
      </c>
      <c r="E121" s="9" t="s">
        <v>453</v>
      </c>
      <c r="F121" s="11" t="str">
        <f>HYPERLINK("http://www.samsmu.ru/contacts/","http://www.samsmu.ru/contacts/")</f>
        <v>http://www.samsmu.ru/contacts/</v>
      </c>
      <c r="G121" s="12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55.8" x14ac:dyDescent="0.3">
      <c r="A122" s="9">
        <v>119</v>
      </c>
      <c r="B122" s="9" t="s">
        <v>1447</v>
      </c>
      <c r="C122" s="9" t="s">
        <v>515</v>
      </c>
      <c r="D122" s="9" t="s">
        <v>1448</v>
      </c>
      <c r="E122" s="9" t="s">
        <v>453</v>
      </c>
      <c r="F122" s="11" t="str">
        <f>HYPERLINK("http://www.ssau.ru/info/contacts/","http://www.ssau.ru/info/contacts/")</f>
        <v>http://www.ssau.ru/info/contacts/</v>
      </c>
      <c r="G122" s="11" t="str">
        <f>HYPERLINK("https://hh.ru/employer/1631578","https://hh.ru/employer/1631578")</f>
        <v>https://hh.ru/employer/1631578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28.2" x14ac:dyDescent="0.3">
      <c r="A123" s="9">
        <v>120</v>
      </c>
      <c r="B123" s="9" t="s">
        <v>524</v>
      </c>
      <c r="C123" s="9" t="s">
        <v>537</v>
      </c>
      <c r="D123" s="9" t="s">
        <v>313</v>
      </c>
      <c r="E123" s="9" t="s">
        <v>453</v>
      </c>
      <c r="F123" s="11" t="str">
        <f>HYPERLINK("http://www.samspace.ru/about/careers/","http://www.samspace.ru/about/careers/")</f>
        <v>http://www.samspace.ru/about/careers/</v>
      </c>
      <c r="G123" s="12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28.2" x14ac:dyDescent="0.3">
      <c r="A124" s="9">
        <v>121</v>
      </c>
      <c r="B124" s="9" t="s">
        <v>452</v>
      </c>
      <c r="C124" s="9" t="s">
        <v>537</v>
      </c>
      <c r="D124" s="9" t="s">
        <v>314</v>
      </c>
      <c r="E124" s="9" t="s">
        <v>453</v>
      </c>
      <c r="F124" s="11" t="str">
        <f>HYPERLINK("http://www.kuznetsov-motors.ru/company","http://www.kuznetsov-motors.ru/company")</f>
        <v>http://www.kuznetsov-motors.ru/company</v>
      </c>
      <c r="G124" s="12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55.8" x14ac:dyDescent="0.3">
      <c r="A125" s="9">
        <v>122</v>
      </c>
      <c r="B125" s="9" t="s">
        <v>1453</v>
      </c>
      <c r="C125" s="9" t="s">
        <v>515</v>
      </c>
      <c r="D125" s="9" t="s">
        <v>1454</v>
      </c>
      <c r="E125" s="9" t="s">
        <v>453</v>
      </c>
      <c r="F125" s="11" t="str">
        <f>HYPERLINK("http://samgtu.ru/university/structure","http://samgtu.ru/university/structure")</f>
        <v>http://samgtu.ru/university/structure</v>
      </c>
      <c r="G125" s="11" t="str">
        <f>HYPERLINK("https://hh.ru/employer/1751957","https://hh.ru/employer/1751957")</f>
        <v>https://hh.ru/employer/1751957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28.2" x14ac:dyDescent="0.3">
      <c r="A126" s="9">
        <v>123</v>
      </c>
      <c r="B126" s="9" t="s">
        <v>1457</v>
      </c>
      <c r="C126" s="9" t="s">
        <v>564</v>
      </c>
      <c r="D126" s="9" t="s">
        <v>1458</v>
      </c>
      <c r="E126" s="9" t="s">
        <v>453</v>
      </c>
      <c r="F126" s="11" t="str">
        <f>HYPERLINK("http://www.razvitie63.ru/","http://www.razvitie63.ru/")</f>
        <v>http://www.razvitie63.ru/</v>
      </c>
      <c r="G126" s="12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28.2" x14ac:dyDescent="0.3">
      <c r="A127" s="9">
        <v>124</v>
      </c>
      <c r="B127" s="13" t="s">
        <v>1459</v>
      </c>
      <c r="C127" s="9" t="s">
        <v>537</v>
      </c>
      <c r="D127" s="14" t="s">
        <v>1460</v>
      </c>
      <c r="E127" s="9" t="s">
        <v>453</v>
      </c>
      <c r="F127" s="10" t="s">
        <v>1464</v>
      </c>
      <c r="G127" s="12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28.2" x14ac:dyDescent="0.3">
      <c r="A128" s="9">
        <v>125</v>
      </c>
      <c r="B128" s="38" t="s">
        <v>1468</v>
      </c>
      <c r="C128" s="9" t="s">
        <v>537</v>
      </c>
      <c r="D128" s="7" t="s">
        <v>1469</v>
      </c>
      <c r="E128" s="9" t="s">
        <v>453</v>
      </c>
      <c r="F128" s="10" t="str">
        <f>HYPERLINK("https://spstart.ru/","https://spstart.ru/")</f>
        <v>https://spstart.ru/</v>
      </c>
      <c r="G128" s="10" t="s">
        <v>1472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55.8" x14ac:dyDescent="0.3">
      <c r="A129" s="9">
        <v>126</v>
      </c>
      <c r="B129" s="9" t="s">
        <v>1474</v>
      </c>
      <c r="C129" s="9" t="s">
        <v>537</v>
      </c>
      <c r="D129" s="9" t="s">
        <v>1475</v>
      </c>
      <c r="E129" s="9" t="s">
        <v>453</v>
      </c>
      <c r="F129" s="10" t="s">
        <v>1476</v>
      </c>
      <c r="G129" s="12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42" x14ac:dyDescent="0.3">
      <c r="A130" s="9">
        <v>127</v>
      </c>
      <c r="B130" s="9" t="s">
        <v>1479</v>
      </c>
      <c r="C130" s="9" t="s">
        <v>537</v>
      </c>
      <c r="D130" s="9" t="s">
        <v>1480</v>
      </c>
      <c r="E130" s="9" t="s">
        <v>453</v>
      </c>
      <c r="F130" s="11" t="str">
        <f>HYPERLINK("http://fkp-kommunar.ru/vacancy.html","http://fkp-kommunar.ru/vacancy.html")</f>
        <v>http://fkp-kommunar.ru/vacancy.html</v>
      </c>
      <c r="G130" s="12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28.2" x14ac:dyDescent="0.3">
      <c r="A131" s="9">
        <v>128</v>
      </c>
      <c r="B131" s="9" t="s">
        <v>1482</v>
      </c>
      <c r="C131" s="9" t="s">
        <v>537</v>
      </c>
      <c r="D131" s="9" t="s">
        <v>1483</v>
      </c>
      <c r="E131" s="9" t="s">
        <v>453</v>
      </c>
      <c r="F131" s="10" t="s">
        <v>1484</v>
      </c>
      <c r="G131" s="10" t="s">
        <v>1487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28.2" x14ac:dyDescent="0.3">
      <c r="A132" s="9">
        <v>129</v>
      </c>
      <c r="B132" s="9" t="s">
        <v>1489</v>
      </c>
      <c r="C132" s="9" t="s">
        <v>537</v>
      </c>
      <c r="D132" s="9" t="s">
        <v>1493</v>
      </c>
      <c r="E132" s="9" t="s">
        <v>453</v>
      </c>
      <c r="F132" s="10" t="s">
        <v>1494</v>
      </c>
      <c r="G132" s="12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28.2" x14ac:dyDescent="0.3">
      <c r="A133" s="9">
        <v>130</v>
      </c>
      <c r="B133" s="13" t="s">
        <v>1496</v>
      </c>
      <c r="C133" s="9" t="s">
        <v>537</v>
      </c>
      <c r="D133" s="14" t="s">
        <v>1497</v>
      </c>
      <c r="E133" s="9" t="s">
        <v>453</v>
      </c>
      <c r="F133" s="10" t="s">
        <v>1498</v>
      </c>
      <c r="G133" s="12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28.2" x14ac:dyDescent="0.3">
      <c r="A134" s="9">
        <v>131</v>
      </c>
      <c r="B134" s="13" t="s">
        <v>1503</v>
      </c>
      <c r="C134" s="9" t="s">
        <v>537</v>
      </c>
      <c r="D134" s="14" t="s">
        <v>1504</v>
      </c>
      <c r="E134" s="9" t="s">
        <v>453</v>
      </c>
      <c r="F134" s="26" t="s">
        <v>1505</v>
      </c>
      <c r="G134" s="26" t="s">
        <v>658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42" x14ac:dyDescent="0.3">
      <c r="A135" s="9">
        <v>132</v>
      </c>
      <c r="B135" s="13" t="s">
        <v>1508</v>
      </c>
      <c r="C135" s="9" t="s">
        <v>537</v>
      </c>
      <c r="D135" s="14" t="s">
        <v>1509</v>
      </c>
      <c r="E135" s="9" t="s">
        <v>453</v>
      </c>
      <c r="F135" s="10" t="s">
        <v>1510</v>
      </c>
      <c r="G135" s="12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83.4" x14ac:dyDescent="0.3">
      <c r="A136" s="9">
        <v>133</v>
      </c>
      <c r="B136" s="9" t="s">
        <v>1514</v>
      </c>
      <c r="C136" s="9" t="s">
        <v>515</v>
      </c>
      <c r="D136" s="9" t="s">
        <v>1515</v>
      </c>
      <c r="E136" s="9" t="s">
        <v>455</v>
      </c>
      <c r="F136" s="11" t="str">
        <f>HYPERLINK("http://www.sgmu.ru/info/contact.html","http://www.sgmu.ru/info/contact.html")</f>
        <v>http://www.sgmu.ru/info/contact.html</v>
      </c>
      <c r="G136" s="12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69.599999999999994" x14ac:dyDescent="0.3">
      <c r="A137" s="9">
        <v>134</v>
      </c>
      <c r="B137" s="9" t="s">
        <v>1517</v>
      </c>
      <c r="C137" s="9" t="s">
        <v>515</v>
      </c>
      <c r="D137" s="9" t="s">
        <v>1518</v>
      </c>
      <c r="E137" s="9" t="s">
        <v>455</v>
      </c>
      <c r="F137" s="11" t="str">
        <f>HYPERLINK("http://www.sgu.ru/","http://www.sgu.ru/")</f>
        <v>http://www.sgu.ru/</v>
      </c>
      <c r="G137" s="12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42" x14ac:dyDescent="0.3">
      <c r="A138" s="9">
        <v>135</v>
      </c>
      <c r="B138" s="9" t="s">
        <v>1522</v>
      </c>
      <c r="C138" s="9" t="s">
        <v>537</v>
      </c>
      <c r="D138" s="9" t="s">
        <v>1523</v>
      </c>
      <c r="E138" s="9" t="s">
        <v>455</v>
      </c>
      <c r="F138" s="10" t="s">
        <v>1524</v>
      </c>
      <c r="G138" s="11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28.2" x14ac:dyDescent="0.3">
      <c r="A139" s="9">
        <v>136</v>
      </c>
      <c r="B139" s="13" t="s">
        <v>1526</v>
      </c>
      <c r="C139" s="9" t="s">
        <v>537</v>
      </c>
      <c r="D139" s="14" t="s">
        <v>1527</v>
      </c>
      <c r="E139" s="9" t="s">
        <v>455</v>
      </c>
      <c r="F139" s="10" t="s">
        <v>1528</v>
      </c>
      <c r="G139" s="11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28.2" x14ac:dyDescent="0.3">
      <c r="A140" s="9">
        <v>137</v>
      </c>
      <c r="B140" s="9" t="s">
        <v>1532</v>
      </c>
      <c r="C140" s="9" t="s">
        <v>537</v>
      </c>
      <c r="D140" s="9" t="s">
        <v>1533</v>
      </c>
      <c r="E140" s="9" t="s">
        <v>1535</v>
      </c>
      <c r="F140" s="11" t="str">
        <f>HYPERLINK("http://kalashnikovconcern.ru/career/","http://kalashnikovconcern.ru/career/")</f>
        <v>http://kalashnikovconcern.ru/career/</v>
      </c>
      <c r="G140" s="11" t="str">
        <f>HYPERLINK("https://hh.ru/employer/981","https://hh.ru/employer/981")</f>
        <v>https://hh.ru/employer/981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69.599999999999994" x14ac:dyDescent="0.3">
      <c r="A141" s="9">
        <v>138</v>
      </c>
      <c r="B141" s="9" t="s">
        <v>439</v>
      </c>
      <c r="C141" s="9" t="s">
        <v>515</v>
      </c>
      <c r="D141" s="9" t="s">
        <v>234</v>
      </c>
      <c r="E141" s="9" t="s">
        <v>1535</v>
      </c>
      <c r="F141" s="11" t="str">
        <f>HYPERLINK("http://www.istu.ru/obshchaya-informatsiya/rekvizit","http://www.istu.ru/obshchaya-informatsiya/rekvizit")</f>
        <v>http://www.istu.ru/obshchaya-informatsiya/rekvizit</v>
      </c>
      <c r="G141" s="12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28.2" x14ac:dyDescent="0.3">
      <c r="A142" s="9">
        <v>139</v>
      </c>
      <c r="B142" s="9" t="s">
        <v>525</v>
      </c>
      <c r="C142" s="9" t="s">
        <v>537</v>
      </c>
      <c r="D142" s="9" t="s">
        <v>526</v>
      </c>
      <c r="E142" s="9" t="s">
        <v>1535</v>
      </c>
      <c r="F142" s="11" t="str">
        <f>HYPERLINK("http://www.chmz.net/about/policy/","http://www.chmz.net/about/policy/")</f>
        <v>http://www.chmz.net/about/policy/</v>
      </c>
      <c r="G142" s="11" t="str">
        <f>HYPERLINK("https://hh.ru/employer/2018867","https://hh.ru/employer/2018867")</f>
        <v>https://hh.ru/employer/2018867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28.2" x14ac:dyDescent="0.3">
      <c r="A143" s="9">
        <v>140</v>
      </c>
      <c r="B143" s="9" t="s">
        <v>1541</v>
      </c>
      <c r="C143" s="9" t="s">
        <v>537</v>
      </c>
      <c r="D143" s="9" t="s">
        <v>1542</v>
      </c>
      <c r="E143" s="9" t="s">
        <v>1535</v>
      </c>
      <c r="F143" s="11" t="str">
        <f>HYPERLINK("http://www.irz.ru/career.htm","http://www.irz.ru/career.htm")</f>
        <v>http://www.irz.ru/career.htm</v>
      </c>
      <c r="G143" s="12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28.2" x14ac:dyDescent="0.3">
      <c r="A144" s="9">
        <v>141</v>
      </c>
      <c r="B144" s="9" t="s">
        <v>527</v>
      </c>
      <c r="C144" s="9" t="s">
        <v>537</v>
      </c>
      <c r="D144" s="9" t="s">
        <v>241</v>
      </c>
      <c r="E144" s="9" t="s">
        <v>1535</v>
      </c>
      <c r="F144" s="11" t="str">
        <f>HYPERLINK("http://www.elecond.ru/kontakty_spravochnik.php","http://www.elecond.ru/kontakty_spravochnik.php")</f>
        <v>http://www.elecond.ru/kontakty_spravochnik.php</v>
      </c>
      <c r="G144" s="12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28.2" x14ac:dyDescent="0.3">
      <c r="A145" s="9">
        <v>142</v>
      </c>
      <c r="B145" s="9" t="s">
        <v>1548</v>
      </c>
      <c r="C145" s="9" t="s">
        <v>537</v>
      </c>
      <c r="D145" s="9" t="s">
        <v>235</v>
      </c>
      <c r="E145" s="9" t="s">
        <v>1535</v>
      </c>
      <c r="F145" s="11" t="str">
        <f>HYPERLINK("http://www.baikalinc.ru/ru/info/vacancy.html","http://www.baikalinc.ru/ru/info/vacancy.html")</f>
        <v>http://www.baikalinc.ru/ru/info/vacancy.html</v>
      </c>
      <c r="G145" s="11" t="str">
        <f>HYPERLINK("https://ulyanovsk.hh.ru/employer/1313009","https://ulyanovsk.hh.ru/employer/1313009")</f>
        <v>https://ulyanovsk.hh.ru/employer/1313009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28.2" x14ac:dyDescent="0.3">
      <c r="A146" s="9">
        <v>143</v>
      </c>
      <c r="B146" s="9" t="s">
        <v>438</v>
      </c>
      <c r="C146" s="9" t="s">
        <v>537</v>
      </c>
      <c r="D146" s="9" t="s">
        <v>236</v>
      </c>
      <c r="E146" s="9" t="s">
        <v>1535</v>
      </c>
      <c r="F146" s="11" t="str">
        <f>HYPERLINK("http://niti-progress.ru/vakansii","http://niti-progress.ru/vakansii")</f>
        <v>http://niti-progress.ru/vakansii</v>
      </c>
      <c r="G146" s="11" t="str">
        <f>HYPERLINK("https://hh.ru/employer/998651","https://hh.ru/employer/998651")</f>
        <v>https://hh.ru/employer/998651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28.2" x14ac:dyDescent="0.3">
      <c r="A147" s="9">
        <v>144</v>
      </c>
      <c r="B147" s="9" t="s">
        <v>1551</v>
      </c>
      <c r="C147" s="9" t="s">
        <v>537</v>
      </c>
      <c r="D147" s="9" t="s">
        <v>437</v>
      </c>
      <c r="E147" s="9" t="s">
        <v>1535</v>
      </c>
      <c r="F147" s="11" t="str">
        <f>HYPERLINK("http://www.mechel.ru/sector/steel/izhstal/contacts/","http://www.mechel.ru/sector/steel/izhstal/contacts/")</f>
        <v>http://www.mechel.ru/sector/steel/izhstal/contacts/</v>
      </c>
      <c r="G147" s="11" t="str">
        <f>HYPERLINK("https://hh.ru/employer/5416","https://hh.ru/employer/5416")</f>
        <v>https://hh.ru/employer/5416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55.8" x14ac:dyDescent="0.3">
      <c r="A148" s="9">
        <v>145</v>
      </c>
      <c r="B148" s="9" t="s">
        <v>1553</v>
      </c>
      <c r="C148" s="9" t="s">
        <v>515</v>
      </c>
      <c r="D148" s="13" t="s">
        <v>1554</v>
      </c>
      <c r="E148" s="9" t="s">
        <v>1535</v>
      </c>
      <c r="F148" s="11" t="s">
        <v>1555</v>
      </c>
      <c r="G148" s="11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42" x14ac:dyDescent="0.3">
      <c r="A149" s="9">
        <v>146</v>
      </c>
      <c r="B149" s="13" t="s">
        <v>1562</v>
      </c>
      <c r="C149" s="9" t="s">
        <v>538</v>
      </c>
      <c r="D149" s="13" t="s">
        <v>1563</v>
      </c>
      <c r="E149" s="9" t="s">
        <v>1535</v>
      </c>
      <c r="F149" s="11"/>
      <c r="G149" s="11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42" x14ac:dyDescent="0.3">
      <c r="A150" s="9">
        <v>147</v>
      </c>
      <c r="B150" s="9" t="s">
        <v>1564</v>
      </c>
      <c r="C150" s="9" t="s">
        <v>515</v>
      </c>
      <c r="D150" s="9" t="s">
        <v>1565</v>
      </c>
      <c r="E150" s="9" t="s">
        <v>153</v>
      </c>
      <c r="F150" s="11" t="str">
        <f>HYPERLINK("http://www.ulsu.ru/contacts/","http://www.ulsu.ru/contacts/")</f>
        <v>http://www.ulsu.ru/contacts/</v>
      </c>
      <c r="G150" s="11" t="str">
        <f>HYPERLINK("https://ulyanovsk.hh.ru/employer/952880","https://ulyanovsk.hh.ru/employer/952880")</f>
        <v>https://ulyanovsk.hh.ru/employer/952880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42" x14ac:dyDescent="0.3">
      <c r="A151" s="9">
        <v>148</v>
      </c>
      <c r="B151" s="9" t="s">
        <v>1567</v>
      </c>
      <c r="C151" s="9" t="s">
        <v>538</v>
      </c>
      <c r="D151" s="9" t="s">
        <v>1568</v>
      </c>
      <c r="E151" s="9" t="s">
        <v>153</v>
      </c>
      <c r="F151" s="11" t="str">
        <f>HYPERLINK("http://www.niiar.ru/","http://www.niiar.ru/")</f>
        <v>http://www.niiar.ru/</v>
      </c>
      <c r="G151" s="11" t="str">
        <f>HYPERLINK("https://hh.ru/employer/577743","https://hh.ru/employer/577743")</f>
        <v>https://hh.ru/employer/577743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42" x14ac:dyDescent="0.3">
      <c r="A152" s="9">
        <v>149</v>
      </c>
      <c r="B152" s="9" t="s">
        <v>493</v>
      </c>
      <c r="C152" s="9" t="s">
        <v>537</v>
      </c>
      <c r="D152" s="9" t="s">
        <v>528</v>
      </c>
      <c r="E152" s="9" t="s">
        <v>153</v>
      </c>
      <c r="F152" s="11" t="str">
        <f>HYPERLINK("http://www.volga-dnepr.com/about/career/vacancies/","http://www.volga-dnepr.com/about/career/vacancies/")</f>
        <v>http://www.volga-dnepr.com/about/career/vacancies/</v>
      </c>
      <c r="G152" s="11" t="str">
        <f>HYPERLINK("https://hh.ru/employer/2346","https://hh.ru/employer/2346")</f>
        <v>https://hh.ru/employer/2346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28.2" x14ac:dyDescent="0.3">
      <c r="A153" s="9">
        <v>150</v>
      </c>
      <c r="B153" s="9" t="s">
        <v>492</v>
      </c>
      <c r="C153" s="9" t="s">
        <v>537</v>
      </c>
      <c r="D153" s="9" t="s">
        <v>1573</v>
      </c>
      <c r="E153" s="9" t="s">
        <v>153</v>
      </c>
      <c r="F153" s="11" t="str">
        <f>HYPERLINK("http://www.diamix.eu/ru/about/","http://www.diamix.eu/ru/about/")</f>
        <v>http://www.diamix.eu/ru/about/</v>
      </c>
      <c r="G153" s="12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28.2" x14ac:dyDescent="0.3">
      <c r="A154" s="9">
        <v>151</v>
      </c>
      <c r="B154" s="9" t="s">
        <v>1577</v>
      </c>
      <c r="C154" s="9" t="s">
        <v>537</v>
      </c>
      <c r="D154" s="9" t="s">
        <v>1578</v>
      </c>
      <c r="E154" s="9" t="s">
        <v>153</v>
      </c>
      <c r="F154" s="11" t="str">
        <f>HYPERLINK("http://www.aviastar-sp.ru/career/applicants/","http://www.aviastar-sp.ru/career/applicants/")</f>
        <v>http://www.aviastar-sp.ru/career/applicants/</v>
      </c>
      <c r="G154" s="11" t="str">
        <f>HYPERLINK("https://hh.ru/employer/50938","https://hh.ru/employer/50938")</f>
        <v>https://hh.ru/employer/50938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42" x14ac:dyDescent="0.3">
      <c r="A155" s="9">
        <v>152</v>
      </c>
      <c r="B155" s="13" t="s">
        <v>1580</v>
      </c>
      <c r="C155" s="9" t="s">
        <v>537</v>
      </c>
      <c r="D155" s="14" t="s">
        <v>1581</v>
      </c>
      <c r="E155" s="9" t="s">
        <v>153</v>
      </c>
      <c r="F155" s="10" t="s">
        <v>1582</v>
      </c>
      <c r="G155" s="12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42" x14ac:dyDescent="0.3">
      <c r="A156" s="9">
        <v>153</v>
      </c>
      <c r="B156" s="13" t="s">
        <v>1586</v>
      </c>
      <c r="C156" s="9" t="s">
        <v>647</v>
      </c>
      <c r="D156" s="14" t="s">
        <v>1589</v>
      </c>
      <c r="E156" s="9" t="s">
        <v>153</v>
      </c>
      <c r="F156" s="10" t="s">
        <v>1591</v>
      </c>
      <c r="G156" s="12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28.2" x14ac:dyDescent="0.3">
      <c r="A157" s="9">
        <v>154</v>
      </c>
      <c r="B157" s="13" t="s">
        <v>1593</v>
      </c>
      <c r="C157" s="9" t="s">
        <v>537</v>
      </c>
      <c r="D157" s="13" t="s">
        <v>1594</v>
      </c>
      <c r="E157" s="9" t="s">
        <v>153</v>
      </c>
      <c r="F157" s="10" t="s">
        <v>1595</v>
      </c>
      <c r="G157" s="10" t="s">
        <v>1599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55.8" x14ac:dyDescent="0.3">
      <c r="A158" s="9">
        <v>155</v>
      </c>
      <c r="B158" s="9" t="s">
        <v>442</v>
      </c>
      <c r="C158" s="9" t="s">
        <v>537</v>
      </c>
      <c r="D158" s="9" t="s">
        <v>443</v>
      </c>
      <c r="E158" s="9" t="s">
        <v>529</v>
      </c>
      <c r="F158" s="11" t="str">
        <f>HYPERLINK("http://izva.ru/%D0%B2%D0%B0%D0%BA%D0%B0%D0%BD%D1%81%D0%B8%D0%B8/","http://izva.ru/%D0%B2%D0%B0%D0%BA%D0%B0%D0%BD%D1%81%D0%B8%D0%B8/")</f>
        <v>http://izva.ru/%D0%B2%D0%B0%D0%BA%D0%B0%D0%BD%D1%81%D0%B8%D0%B8/</v>
      </c>
      <c r="G158" s="12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28.2" x14ac:dyDescent="0.3">
      <c r="A159" s="9">
        <v>156</v>
      </c>
      <c r="B159" s="9" t="s">
        <v>530</v>
      </c>
      <c r="C159" s="9" t="s">
        <v>537</v>
      </c>
      <c r="D159" s="9" t="s">
        <v>441</v>
      </c>
      <c r="E159" s="9" t="s">
        <v>529</v>
      </c>
      <c r="F159" s="11" t="str">
        <f>HYPERLINK("http://www.cheaz.ru/ru/announcement/vacancies/1/","http://www.cheaz.ru/ru/announcement/vacancies/1/")</f>
        <v>http://www.cheaz.ru/ru/announcement/vacancies/1/</v>
      </c>
      <c r="G159" s="11" t="str">
        <f>HYPERLINK("https://hh.ru/employer/676551","https://hh.ru/employer/676551")</f>
        <v>https://hh.ru/employer/676551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x14ac:dyDescent="0.3">
      <c r="A160" s="33"/>
      <c r="B160" s="17"/>
      <c r="C160" s="33"/>
      <c r="D160" s="17"/>
      <c r="E160" s="33"/>
      <c r="F160" s="4"/>
      <c r="G160" s="16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3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3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3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3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3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3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3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3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3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3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3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3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x14ac:dyDescent="0.3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x14ac:dyDescent="0.3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x14ac:dyDescent="0.3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x14ac:dyDescent="0.3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x14ac:dyDescent="0.3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x14ac:dyDescent="0.3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x14ac:dyDescent="0.3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x14ac:dyDescent="0.3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x14ac:dyDescent="0.3">
      <c r="A181" s="3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x14ac:dyDescent="0.3">
      <c r="A182" s="3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x14ac:dyDescent="0.3">
      <c r="A183" s="3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x14ac:dyDescent="0.3">
      <c r="A184" s="3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x14ac:dyDescent="0.3">
      <c r="A185" s="3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x14ac:dyDescent="0.3">
      <c r="A186" s="3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x14ac:dyDescent="0.3">
      <c r="A187" s="3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x14ac:dyDescent="0.3">
      <c r="A188" s="3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x14ac:dyDescent="0.3">
      <c r="A189" s="3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x14ac:dyDescent="0.3">
      <c r="A190" s="3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x14ac:dyDescent="0.3">
      <c r="A191" s="3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x14ac:dyDescent="0.3">
      <c r="A192" s="3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x14ac:dyDescent="0.3">
      <c r="A193" s="3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x14ac:dyDescent="0.3">
      <c r="A194" s="3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x14ac:dyDescent="0.3">
      <c r="A195" s="3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x14ac:dyDescent="0.3">
      <c r="A196" s="3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x14ac:dyDescent="0.3">
      <c r="A197" s="3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x14ac:dyDescent="0.3">
      <c r="A198" s="3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x14ac:dyDescent="0.3">
      <c r="A199" s="3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x14ac:dyDescent="0.3">
      <c r="A200" s="3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x14ac:dyDescent="0.3">
      <c r="A201" s="3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x14ac:dyDescent="0.3">
      <c r="A202" s="3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x14ac:dyDescent="0.3">
      <c r="A203" s="3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x14ac:dyDescent="0.3">
      <c r="A204" s="3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x14ac:dyDescent="0.3">
      <c r="A205" s="3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x14ac:dyDescent="0.3">
      <c r="A206" s="3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x14ac:dyDescent="0.3">
      <c r="A207" s="3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x14ac:dyDescent="0.3">
      <c r="A208" s="3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x14ac:dyDescent="0.3">
      <c r="A209" s="3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x14ac:dyDescent="0.3">
      <c r="A210" s="3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x14ac:dyDescent="0.3">
      <c r="A211" s="3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x14ac:dyDescent="0.3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x14ac:dyDescent="0.3">
      <c r="A213" s="3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x14ac:dyDescent="0.3">
      <c r="A214" s="3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x14ac:dyDescent="0.3">
      <c r="A215" s="3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x14ac:dyDescent="0.3">
      <c r="A216" s="3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x14ac:dyDescent="0.3">
      <c r="A217" s="3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x14ac:dyDescent="0.3">
      <c r="A218" s="3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x14ac:dyDescent="0.3">
      <c r="A219" s="3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x14ac:dyDescent="0.3">
      <c r="A220" s="3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x14ac:dyDescent="0.3">
      <c r="A221" s="3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x14ac:dyDescent="0.3">
      <c r="A222" s="3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x14ac:dyDescent="0.3">
      <c r="A223" s="3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x14ac:dyDescent="0.3">
      <c r="A224" s="3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x14ac:dyDescent="0.3">
      <c r="A225" s="3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x14ac:dyDescent="0.3">
      <c r="A226" s="3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x14ac:dyDescent="0.3">
      <c r="A227" s="3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x14ac:dyDescent="0.3">
      <c r="A228" s="3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x14ac:dyDescent="0.3">
      <c r="A229" s="3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x14ac:dyDescent="0.3">
      <c r="A230" s="3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x14ac:dyDescent="0.3">
      <c r="A231" s="3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x14ac:dyDescent="0.3">
      <c r="A232" s="3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3">
      <c r="A233" s="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x14ac:dyDescent="0.3">
      <c r="A234" s="3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x14ac:dyDescent="0.3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x14ac:dyDescent="0.3">
      <c r="A236" s="3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x14ac:dyDescent="0.3">
      <c r="A237" s="3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x14ac:dyDescent="0.3">
      <c r="A238" s="3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x14ac:dyDescent="0.3">
      <c r="A239" s="3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x14ac:dyDescent="0.3">
      <c r="A240" s="3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x14ac:dyDescent="0.3">
      <c r="A241" s="3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x14ac:dyDescent="0.3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x14ac:dyDescent="0.3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x14ac:dyDescent="0.3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x14ac:dyDescent="0.3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x14ac:dyDescent="0.3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x14ac:dyDescent="0.3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x14ac:dyDescent="0.3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x14ac:dyDescent="0.3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x14ac:dyDescent="0.3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x14ac:dyDescent="0.3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x14ac:dyDescent="0.3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x14ac:dyDescent="0.3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x14ac:dyDescent="0.3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x14ac:dyDescent="0.3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x14ac:dyDescent="0.3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x14ac:dyDescent="0.3">
      <c r="A257" s="3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x14ac:dyDescent="0.3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x14ac:dyDescent="0.3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x14ac:dyDescent="0.3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x14ac:dyDescent="0.3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x14ac:dyDescent="0.3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x14ac:dyDescent="0.3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x14ac:dyDescent="0.3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x14ac:dyDescent="0.3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x14ac:dyDescent="0.3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x14ac:dyDescent="0.3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x14ac:dyDescent="0.3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x14ac:dyDescent="0.3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x14ac:dyDescent="0.3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x14ac:dyDescent="0.3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x14ac:dyDescent="0.3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x14ac:dyDescent="0.3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x14ac:dyDescent="0.3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x14ac:dyDescent="0.3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x14ac:dyDescent="0.3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x14ac:dyDescent="0.3">
      <c r="A277" s="3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x14ac:dyDescent="0.3">
      <c r="A278" s="3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x14ac:dyDescent="0.3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x14ac:dyDescent="0.3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x14ac:dyDescent="0.3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x14ac:dyDescent="0.3">
      <c r="A282" s="3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x14ac:dyDescent="0.3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x14ac:dyDescent="0.3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x14ac:dyDescent="0.3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x14ac:dyDescent="0.3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x14ac:dyDescent="0.3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x14ac:dyDescent="0.3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x14ac:dyDescent="0.3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x14ac:dyDescent="0.3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x14ac:dyDescent="0.3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x14ac:dyDescent="0.3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x14ac:dyDescent="0.3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x14ac:dyDescent="0.3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x14ac:dyDescent="0.3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x14ac:dyDescent="0.3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x14ac:dyDescent="0.3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x14ac:dyDescent="0.3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x14ac:dyDescent="0.3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x14ac:dyDescent="0.3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x14ac:dyDescent="0.3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x14ac:dyDescent="0.3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x14ac:dyDescent="0.3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x14ac:dyDescent="0.3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x14ac:dyDescent="0.3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x14ac:dyDescent="0.3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x14ac:dyDescent="0.3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x14ac:dyDescent="0.3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x14ac:dyDescent="0.3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x14ac:dyDescent="0.3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x14ac:dyDescent="0.3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x14ac:dyDescent="0.3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x14ac:dyDescent="0.3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x14ac:dyDescent="0.3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x14ac:dyDescent="0.3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x14ac:dyDescent="0.3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x14ac:dyDescent="0.3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x14ac:dyDescent="0.3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x14ac:dyDescent="0.3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x14ac:dyDescent="0.3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x14ac:dyDescent="0.3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x14ac:dyDescent="0.3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x14ac:dyDescent="0.3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x14ac:dyDescent="0.3">
      <c r="A324" s="3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x14ac:dyDescent="0.3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x14ac:dyDescent="0.3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x14ac:dyDescent="0.3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x14ac:dyDescent="0.3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x14ac:dyDescent="0.3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x14ac:dyDescent="0.3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x14ac:dyDescent="0.3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x14ac:dyDescent="0.3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x14ac:dyDescent="0.3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x14ac:dyDescent="0.3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x14ac:dyDescent="0.3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3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3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3">
      <c r="A338" s="3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3">
      <c r="A339" s="3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3">
      <c r="A340" s="3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3">
      <c r="A341" s="3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3">
      <c r="A342" s="3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3">
      <c r="A343" s="3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x14ac:dyDescent="0.3">
      <c r="A344" s="3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x14ac:dyDescent="0.3">
      <c r="A345" s="3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x14ac:dyDescent="0.3">
      <c r="A346" s="3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x14ac:dyDescent="0.3">
      <c r="A347" s="3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x14ac:dyDescent="0.3">
      <c r="A348" s="3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3">
      <c r="A349" s="3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x14ac:dyDescent="0.3">
      <c r="A350" s="3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3">
      <c r="A351" s="3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3">
      <c r="A352" s="3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x14ac:dyDescent="0.3">
      <c r="A353" s="3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x14ac:dyDescent="0.3">
      <c r="A354" s="3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x14ac:dyDescent="0.3">
      <c r="A355" s="3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x14ac:dyDescent="0.3">
      <c r="A356" s="3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x14ac:dyDescent="0.3">
      <c r="A357" s="3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x14ac:dyDescent="0.3">
      <c r="A358" s="3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x14ac:dyDescent="0.3">
      <c r="A359" s="3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x14ac:dyDescent="0.3">
      <c r="A360" s="3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x14ac:dyDescent="0.3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x14ac:dyDescent="0.3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x14ac:dyDescent="0.3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x14ac:dyDescent="0.3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3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3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3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3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3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3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3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3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x14ac:dyDescent="0.3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x14ac:dyDescent="0.3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x14ac:dyDescent="0.3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x14ac:dyDescent="0.3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x14ac:dyDescent="0.3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x14ac:dyDescent="0.3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x14ac:dyDescent="0.3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x14ac:dyDescent="0.3">
      <c r="A380" s="3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x14ac:dyDescent="0.3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x14ac:dyDescent="0.3">
      <c r="A382" s="3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x14ac:dyDescent="0.3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x14ac:dyDescent="0.3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x14ac:dyDescent="0.3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3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3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3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x14ac:dyDescent="0.3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x14ac:dyDescent="0.3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x14ac:dyDescent="0.3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x14ac:dyDescent="0.3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x14ac:dyDescent="0.3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x14ac:dyDescent="0.3">
      <c r="A394" s="3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x14ac:dyDescent="0.3">
      <c r="A395" s="3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x14ac:dyDescent="0.3">
      <c r="A396" s="3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x14ac:dyDescent="0.3">
      <c r="A397" s="3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x14ac:dyDescent="0.3">
      <c r="A398" s="3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x14ac:dyDescent="0.3">
      <c r="A399" s="3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x14ac:dyDescent="0.3">
      <c r="A400" s="3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x14ac:dyDescent="0.3">
      <c r="A401" s="3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x14ac:dyDescent="0.3">
      <c r="A402" s="3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x14ac:dyDescent="0.3">
      <c r="A403" s="3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x14ac:dyDescent="0.3">
      <c r="A404" s="3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x14ac:dyDescent="0.3">
      <c r="A405" s="3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x14ac:dyDescent="0.3">
      <c r="A406" s="3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x14ac:dyDescent="0.3">
      <c r="A407" s="3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x14ac:dyDescent="0.3">
      <c r="A408" s="3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x14ac:dyDescent="0.3">
      <c r="A409" s="3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x14ac:dyDescent="0.3">
      <c r="A410" s="3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x14ac:dyDescent="0.3">
      <c r="A411" s="3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x14ac:dyDescent="0.3">
      <c r="A412" s="3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x14ac:dyDescent="0.3">
      <c r="A413" s="3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x14ac:dyDescent="0.3">
      <c r="A414" s="3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x14ac:dyDescent="0.3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x14ac:dyDescent="0.3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x14ac:dyDescent="0.3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x14ac:dyDescent="0.3">
      <c r="A418" s="3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x14ac:dyDescent="0.3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x14ac:dyDescent="0.3">
      <c r="A420" s="3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x14ac:dyDescent="0.3">
      <c r="A421" s="3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x14ac:dyDescent="0.3">
      <c r="A422" s="3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x14ac:dyDescent="0.3">
      <c r="A423" s="3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x14ac:dyDescent="0.3">
      <c r="A424" s="3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x14ac:dyDescent="0.3">
      <c r="A425" s="3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x14ac:dyDescent="0.3">
      <c r="A426" s="3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x14ac:dyDescent="0.3">
      <c r="A427" s="3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x14ac:dyDescent="0.3">
      <c r="A428" s="3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x14ac:dyDescent="0.3">
      <c r="A429" s="3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x14ac:dyDescent="0.3">
      <c r="A430" s="3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x14ac:dyDescent="0.3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x14ac:dyDescent="0.3">
      <c r="A432" s="3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x14ac:dyDescent="0.3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x14ac:dyDescent="0.3">
      <c r="A434" s="3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x14ac:dyDescent="0.3">
      <c r="A435" s="3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x14ac:dyDescent="0.3">
      <c r="A436" s="3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x14ac:dyDescent="0.3">
      <c r="A437" s="3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x14ac:dyDescent="0.3">
      <c r="A438" s="3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x14ac:dyDescent="0.3">
      <c r="A439" s="3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x14ac:dyDescent="0.3">
      <c r="A440" s="3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x14ac:dyDescent="0.3">
      <c r="A441" s="3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x14ac:dyDescent="0.3">
      <c r="A442" s="33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x14ac:dyDescent="0.3">
      <c r="A443" s="33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x14ac:dyDescent="0.3">
      <c r="A444" s="33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x14ac:dyDescent="0.3">
      <c r="A445" s="33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x14ac:dyDescent="0.3">
      <c r="A446" s="33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x14ac:dyDescent="0.3">
      <c r="A447" s="33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x14ac:dyDescent="0.3">
      <c r="A448" s="33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x14ac:dyDescent="0.3">
      <c r="A449" s="33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x14ac:dyDescent="0.3">
      <c r="A450" s="33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x14ac:dyDescent="0.3">
      <c r="A451" s="33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x14ac:dyDescent="0.3">
      <c r="A452" s="3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x14ac:dyDescent="0.3">
      <c r="A453" s="33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x14ac:dyDescent="0.3">
      <c r="A454" s="3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x14ac:dyDescent="0.3">
      <c r="A455" s="33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x14ac:dyDescent="0.3">
      <c r="A456" s="33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x14ac:dyDescent="0.3">
      <c r="A457" s="33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x14ac:dyDescent="0.3">
      <c r="A458" s="33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x14ac:dyDescent="0.3">
      <c r="A459" s="33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x14ac:dyDescent="0.3">
      <c r="A460" s="33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x14ac:dyDescent="0.3">
      <c r="A461" s="33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x14ac:dyDescent="0.3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x14ac:dyDescent="0.3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x14ac:dyDescent="0.3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x14ac:dyDescent="0.3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x14ac:dyDescent="0.3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x14ac:dyDescent="0.3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x14ac:dyDescent="0.3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x14ac:dyDescent="0.3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x14ac:dyDescent="0.3">
      <c r="A470" s="33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x14ac:dyDescent="0.3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x14ac:dyDescent="0.3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x14ac:dyDescent="0.3">
      <c r="A473" s="33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x14ac:dyDescent="0.3">
      <c r="A474" s="33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x14ac:dyDescent="0.3">
      <c r="A475" s="33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x14ac:dyDescent="0.3">
      <c r="A476" s="33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x14ac:dyDescent="0.3">
      <c r="A477" s="33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x14ac:dyDescent="0.3">
      <c r="A478" s="33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x14ac:dyDescent="0.3">
      <c r="A479" s="33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x14ac:dyDescent="0.3">
      <c r="A480" s="33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x14ac:dyDescent="0.3">
      <c r="A481" s="33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x14ac:dyDescent="0.3">
      <c r="A482" s="33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x14ac:dyDescent="0.3">
      <c r="A483" s="33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x14ac:dyDescent="0.3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x14ac:dyDescent="0.3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x14ac:dyDescent="0.3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x14ac:dyDescent="0.3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3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3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3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3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3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3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3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3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3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3">
      <c r="A497" s="33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3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3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3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3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3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3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3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3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3">
      <c r="A506" s="33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3">
      <c r="A507" s="33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3">
      <c r="A508" s="33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3">
      <c r="A509" s="33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3">
      <c r="A510" s="3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3">
      <c r="A511" s="33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3">
      <c r="A512" s="33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3">
      <c r="A513" s="3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3">
      <c r="A514" s="3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3">
      <c r="A515" s="3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3">
      <c r="A516" s="3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3">
      <c r="A517" s="33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3">
      <c r="A518" s="33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3">
      <c r="A519" s="33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3">
      <c r="A520" s="33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3">
      <c r="A521" s="33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3">
      <c r="A522" s="33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3">
      <c r="A523" s="33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3">
      <c r="A524" s="33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3">
      <c r="A525" s="33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3">
      <c r="A526" s="33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3">
      <c r="A527" s="33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3">
      <c r="A528" s="33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3">
      <c r="A529" s="33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3">
      <c r="A530" s="33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3">
      <c r="A531" s="33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3">
      <c r="A532" s="33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3">
      <c r="A533" s="33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3">
      <c r="A534" s="33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3">
      <c r="A535" s="33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3">
      <c r="A536" s="33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3">
      <c r="A537" s="33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3">
      <c r="A538" s="3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3">
      <c r="A539" s="3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3">
      <c r="A540" s="3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3">
      <c r="A541" s="3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3">
      <c r="A542" s="33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3">
      <c r="A543" s="33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3">
      <c r="A544" s="33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3">
      <c r="A545" s="33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3">
      <c r="A546" s="33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3">
      <c r="A547" s="33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3">
      <c r="A548" s="33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3">
      <c r="A549" s="33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3">
      <c r="A550" s="33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3">
      <c r="A551" s="33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3">
      <c r="A552" s="33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3">
      <c r="A553" s="3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3">
      <c r="A554" s="33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3">
      <c r="A555" s="33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3">
      <c r="A556" s="33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3">
      <c r="A557" s="33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3">
      <c r="A558" s="33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3">
      <c r="A559" s="33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3">
      <c r="A560" s="33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3">
      <c r="A561" s="33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3">
      <c r="A562" s="33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3">
      <c r="A563" s="3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3">
      <c r="A564" s="3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3">
      <c r="A565" s="3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3">
      <c r="A566" s="3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3">
      <c r="A567" s="33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3">
      <c r="A568" s="33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3">
      <c r="A569" s="33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3">
      <c r="A570" s="33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3">
      <c r="A571" s="33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3">
      <c r="A572" s="33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3">
      <c r="A573" s="33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3">
      <c r="A574" s="33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3">
      <c r="A575" s="33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3">
      <c r="A576" s="33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3">
      <c r="A577" s="33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3">
      <c r="A578" s="33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3">
      <c r="A579" s="33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3">
      <c r="A580" s="33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3">
      <c r="A581" s="33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3">
      <c r="A582" s="33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3">
      <c r="A583" s="33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3">
      <c r="A584" s="33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3">
      <c r="A585" s="33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3">
      <c r="A586" s="33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3">
      <c r="A587" s="33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3">
      <c r="A588" s="3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3">
      <c r="A589" s="3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3">
      <c r="A590" s="3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3">
      <c r="A591" s="3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3">
      <c r="A592" s="33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3">
      <c r="A593" s="33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3">
      <c r="A594" s="33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3">
      <c r="A595" s="33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3">
      <c r="A596" s="3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3">
      <c r="A597" s="33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3">
      <c r="A598" s="33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3">
      <c r="A599" s="33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3">
      <c r="A600" s="33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3">
      <c r="A601" s="33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3">
      <c r="A602" s="33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3">
      <c r="A603" s="33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3">
      <c r="A604" s="33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3">
      <c r="A605" s="33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3">
      <c r="A606" s="33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3">
      <c r="A607" s="33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3">
      <c r="A608" s="33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3">
      <c r="A609" s="33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3">
      <c r="A610" s="33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3">
      <c r="A611" s="33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3">
      <c r="A612" s="33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3">
      <c r="A613" s="3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3">
      <c r="A614" s="3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3">
      <c r="A615" s="3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3">
      <c r="A616" s="3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3">
      <c r="A617" s="33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3">
      <c r="A618" s="33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3">
      <c r="A619" s="33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3">
      <c r="A620" s="33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3">
      <c r="A621" s="33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3">
      <c r="A622" s="33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3">
      <c r="A623" s="33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3">
      <c r="A624" s="33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3">
      <c r="A625" s="33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3">
      <c r="A626" s="33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3">
      <c r="A627" s="33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3">
      <c r="A628" s="33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3">
      <c r="A629" s="33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3">
      <c r="A630" s="33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3">
      <c r="A631" s="33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3">
      <c r="A632" s="33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3">
      <c r="A633" s="33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3">
      <c r="A634" s="33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3">
      <c r="A635" s="33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3">
      <c r="A636" s="33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3">
      <c r="A637" s="33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3">
      <c r="A638" s="3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3">
      <c r="A639" s="3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3">
      <c r="A640" s="3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3">
      <c r="A641" s="3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3">
      <c r="A642" s="33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3">
      <c r="A643" s="33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3">
      <c r="A644" s="33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3">
      <c r="A645" s="33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3">
      <c r="A646" s="33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3">
      <c r="A647" s="33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3">
      <c r="A648" s="33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3">
      <c r="A649" s="33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3">
      <c r="A650" s="33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3">
      <c r="A651" s="33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3">
      <c r="A652" s="33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3">
      <c r="A653" s="33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3">
      <c r="A654" s="33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3">
      <c r="A655" s="33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3">
      <c r="A656" s="33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3">
      <c r="A657" s="33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3">
      <c r="A658" s="33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3">
      <c r="A659" s="33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3">
      <c r="A660" s="33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3">
      <c r="A661" s="33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3">
      <c r="A662" s="33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3">
      <c r="A663" s="3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3">
      <c r="A664" s="3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3">
      <c r="A665" s="3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3">
      <c r="A666" s="3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3">
      <c r="A667" s="33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3">
      <c r="A668" s="33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3">
      <c r="A669" s="33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3">
      <c r="A670" s="33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3">
      <c r="A671" s="33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3">
      <c r="A672" s="33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3">
      <c r="A673" s="33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3">
      <c r="A674" s="33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3">
      <c r="A675" s="33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3">
      <c r="A676" s="33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3">
      <c r="A677" s="33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3">
      <c r="A678" s="33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3">
      <c r="A679" s="33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3">
      <c r="A680" s="33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3">
      <c r="A681" s="33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3">
      <c r="A682" s="33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3">
      <c r="A683" s="33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3">
      <c r="A684" s="33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3">
      <c r="A685" s="33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3">
      <c r="A686" s="33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3">
      <c r="A687" s="33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3">
      <c r="A688" s="3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3">
      <c r="A689" s="3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3">
      <c r="A690" s="3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3">
      <c r="A691" s="3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3">
      <c r="A692" s="33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3">
      <c r="A693" s="33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3">
      <c r="A694" s="33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3">
      <c r="A695" s="33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3">
      <c r="A696" s="33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3">
      <c r="A697" s="33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3">
      <c r="A698" s="33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3">
      <c r="A699" s="33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3">
      <c r="A700" s="33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3">
      <c r="A701" s="33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3">
      <c r="A702" s="33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3">
      <c r="A703" s="33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3">
      <c r="A704" s="33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3">
      <c r="A705" s="33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3">
      <c r="A706" s="33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3">
      <c r="A707" s="33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3">
      <c r="A708" s="33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3">
      <c r="A709" s="33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3">
      <c r="A710" s="33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3">
      <c r="A711" s="33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3">
      <c r="A712" s="33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3">
      <c r="A713" s="3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3">
      <c r="A714" s="3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3">
      <c r="A715" s="3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3">
      <c r="A716" s="3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3">
      <c r="A717" s="33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3">
      <c r="A718" s="33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3">
      <c r="A719" s="33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3">
      <c r="A720" s="33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3">
      <c r="A721" s="33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3">
      <c r="A722" s="33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3">
      <c r="A723" s="33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3">
      <c r="A724" s="33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3">
      <c r="A725" s="33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3">
      <c r="A726" s="33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3">
      <c r="A727" s="33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3">
      <c r="A728" s="33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3">
      <c r="A729" s="33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3">
      <c r="A730" s="33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3">
      <c r="A731" s="33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3">
      <c r="A732" s="33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3">
      <c r="A733" s="33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3">
      <c r="A734" s="33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3">
      <c r="A735" s="33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3">
      <c r="A736" s="33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3">
      <c r="A737" s="33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3">
      <c r="A738" s="3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3">
      <c r="A739" s="3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3">
      <c r="A740" s="3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3">
      <c r="A741" s="3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3">
      <c r="A742" s="33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3">
      <c r="A743" s="33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3">
      <c r="A744" s="33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3">
      <c r="A745" s="33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3">
      <c r="A746" s="33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3">
      <c r="A747" s="33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3">
      <c r="A748" s="33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x14ac:dyDescent="0.3">
      <c r="A749" s="33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x14ac:dyDescent="0.3">
      <c r="A750" s="33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x14ac:dyDescent="0.3">
      <c r="A751" s="33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x14ac:dyDescent="0.3">
      <c r="A752" s="33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x14ac:dyDescent="0.3">
      <c r="A753" s="33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x14ac:dyDescent="0.3">
      <c r="A754" s="33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x14ac:dyDescent="0.3">
      <c r="A755" s="33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x14ac:dyDescent="0.3">
      <c r="A756" s="33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x14ac:dyDescent="0.3">
      <c r="A757" s="33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x14ac:dyDescent="0.3">
      <c r="A758" s="33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x14ac:dyDescent="0.3">
      <c r="A759" s="33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x14ac:dyDescent="0.3">
      <c r="A760" s="33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x14ac:dyDescent="0.3">
      <c r="A761" s="33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x14ac:dyDescent="0.3">
      <c r="A762" s="33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x14ac:dyDescent="0.3">
      <c r="A763" s="3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x14ac:dyDescent="0.3">
      <c r="A764" s="3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x14ac:dyDescent="0.3">
      <c r="A765" s="3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x14ac:dyDescent="0.3">
      <c r="A766" s="3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x14ac:dyDescent="0.3">
      <c r="A767" s="33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x14ac:dyDescent="0.3">
      <c r="A768" s="33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x14ac:dyDescent="0.3">
      <c r="A769" s="33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x14ac:dyDescent="0.3">
      <c r="A770" s="33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x14ac:dyDescent="0.3">
      <c r="A771" s="33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x14ac:dyDescent="0.3">
      <c r="A772" s="33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x14ac:dyDescent="0.3">
      <c r="A773" s="33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x14ac:dyDescent="0.3">
      <c r="A774" s="33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x14ac:dyDescent="0.3">
      <c r="A775" s="33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x14ac:dyDescent="0.3">
      <c r="A776" s="33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x14ac:dyDescent="0.3">
      <c r="A777" s="33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x14ac:dyDescent="0.3">
      <c r="A778" s="33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x14ac:dyDescent="0.3">
      <c r="A779" s="33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x14ac:dyDescent="0.3">
      <c r="A780" s="33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x14ac:dyDescent="0.3">
      <c r="A781" s="33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x14ac:dyDescent="0.3">
      <c r="A782" s="33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x14ac:dyDescent="0.3">
      <c r="A783" s="33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x14ac:dyDescent="0.3">
      <c r="A784" s="33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x14ac:dyDescent="0.3">
      <c r="A785" s="33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x14ac:dyDescent="0.3">
      <c r="A786" s="33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x14ac:dyDescent="0.3">
      <c r="A787" s="33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x14ac:dyDescent="0.3">
      <c r="A788" s="3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x14ac:dyDescent="0.3">
      <c r="A789" s="3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x14ac:dyDescent="0.3">
      <c r="A790" s="3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x14ac:dyDescent="0.3">
      <c r="A791" s="3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x14ac:dyDescent="0.3">
      <c r="A792" s="33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x14ac:dyDescent="0.3">
      <c r="A793" s="33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x14ac:dyDescent="0.3">
      <c r="A794" s="33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x14ac:dyDescent="0.3">
      <c r="A795" s="33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x14ac:dyDescent="0.3">
      <c r="A796" s="33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x14ac:dyDescent="0.3">
      <c r="A797" s="33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x14ac:dyDescent="0.3">
      <c r="A798" s="33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x14ac:dyDescent="0.3">
      <c r="A799" s="33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x14ac:dyDescent="0.3">
      <c r="A800" s="33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x14ac:dyDescent="0.3">
      <c r="A801" s="33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x14ac:dyDescent="0.3">
      <c r="A802" s="33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x14ac:dyDescent="0.3">
      <c r="A803" s="33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x14ac:dyDescent="0.3">
      <c r="A804" s="33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x14ac:dyDescent="0.3">
      <c r="A805" s="33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x14ac:dyDescent="0.3">
      <c r="A806" s="33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x14ac:dyDescent="0.3">
      <c r="A807" s="33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x14ac:dyDescent="0.3">
      <c r="A808" s="33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x14ac:dyDescent="0.3">
      <c r="A809" s="33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x14ac:dyDescent="0.3">
      <c r="A810" s="33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x14ac:dyDescent="0.3">
      <c r="A811" s="33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x14ac:dyDescent="0.3">
      <c r="A812" s="33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x14ac:dyDescent="0.3">
      <c r="A813" s="3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x14ac:dyDescent="0.3">
      <c r="A814" s="3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x14ac:dyDescent="0.3">
      <c r="A815" s="3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x14ac:dyDescent="0.3">
      <c r="A816" s="3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x14ac:dyDescent="0.3">
      <c r="A817" s="33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x14ac:dyDescent="0.3">
      <c r="A818" s="33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x14ac:dyDescent="0.3">
      <c r="A819" s="33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x14ac:dyDescent="0.3">
      <c r="A820" s="33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x14ac:dyDescent="0.3">
      <c r="A821" s="33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x14ac:dyDescent="0.3">
      <c r="A822" s="33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x14ac:dyDescent="0.3">
      <c r="A823" s="33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x14ac:dyDescent="0.3">
      <c r="A824" s="33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x14ac:dyDescent="0.3">
      <c r="A825" s="33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x14ac:dyDescent="0.3">
      <c r="A826" s="33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x14ac:dyDescent="0.3">
      <c r="A827" s="33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x14ac:dyDescent="0.3">
      <c r="A828" s="33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x14ac:dyDescent="0.3">
      <c r="A829" s="33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x14ac:dyDescent="0.3">
      <c r="A830" s="33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x14ac:dyDescent="0.3">
      <c r="A831" s="33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x14ac:dyDescent="0.3">
      <c r="A832" s="33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x14ac:dyDescent="0.3">
      <c r="A833" s="33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x14ac:dyDescent="0.3">
      <c r="A834" s="33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x14ac:dyDescent="0.3">
      <c r="A835" s="33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x14ac:dyDescent="0.3">
      <c r="A836" s="33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x14ac:dyDescent="0.3">
      <c r="A837" s="33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x14ac:dyDescent="0.3">
      <c r="A838" s="3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x14ac:dyDescent="0.3">
      <c r="A839" s="3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x14ac:dyDescent="0.3">
      <c r="A840" s="3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x14ac:dyDescent="0.3">
      <c r="A841" s="3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x14ac:dyDescent="0.3">
      <c r="A842" s="33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x14ac:dyDescent="0.3">
      <c r="A843" s="33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x14ac:dyDescent="0.3">
      <c r="A844" s="33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x14ac:dyDescent="0.3">
      <c r="A845" s="33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x14ac:dyDescent="0.3">
      <c r="A846" s="33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x14ac:dyDescent="0.3">
      <c r="A847" s="33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x14ac:dyDescent="0.3">
      <c r="A848" s="33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x14ac:dyDescent="0.3">
      <c r="A849" s="33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x14ac:dyDescent="0.3">
      <c r="A850" s="33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x14ac:dyDescent="0.3">
      <c r="A851" s="33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x14ac:dyDescent="0.3">
      <c r="A852" s="33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x14ac:dyDescent="0.3">
      <c r="A853" s="33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x14ac:dyDescent="0.3">
      <c r="A854" s="33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x14ac:dyDescent="0.3">
      <c r="A855" s="33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x14ac:dyDescent="0.3">
      <c r="A856" s="33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x14ac:dyDescent="0.3">
      <c r="A857" s="33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x14ac:dyDescent="0.3">
      <c r="A858" s="33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x14ac:dyDescent="0.3">
      <c r="A859" s="33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x14ac:dyDescent="0.3">
      <c r="A860" s="33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x14ac:dyDescent="0.3">
      <c r="A861" s="33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x14ac:dyDescent="0.3">
      <c r="A862" s="33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x14ac:dyDescent="0.3">
      <c r="A863" s="3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x14ac:dyDescent="0.3">
      <c r="A864" s="3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x14ac:dyDescent="0.3">
      <c r="A865" s="3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x14ac:dyDescent="0.3">
      <c r="A866" s="3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x14ac:dyDescent="0.3">
      <c r="A867" s="33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x14ac:dyDescent="0.3">
      <c r="A868" s="33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x14ac:dyDescent="0.3">
      <c r="A869" s="33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x14ac:dyDescent="0.3">
      <c r="A870" s="33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x14ac:dyDescent="0.3">
      <c r="A871" s="33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x14ac:dyDescent="0.3">
      <c r="A872" s="33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x14ac:dyDescent="0.3">
      <c r="A873" s="33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x14ac:dyDescent="0.3">
      <c r="A874" s="33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x14ac:dyDescent="0.3">
      <c r="A875" s="33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x14ac:dyDescent="0.3">
      <c r="A876" s="33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x14ac:dyDescent="0.3">
      <c r="A877" s="33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x14ac:dyDescent="0.3">
      <c r="A878" s="33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x14ac:dyDescent="0.3">
      <c r="A879" s="33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x14ac:dyDescent="0.3">
      <c r="A880" s="33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x14ac:dyDescent="0.3">
      <c r="A881" s="33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x14ac:dyDescent="0.3">
      <c r="A882" s="33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x14ac:dyDescent="0.3">
      <c r="A883" s="33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x14ac:dyDescent="0.3">
      <c r="A884" s="33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x14ac:dyDescent="0.3">
      <c r="A885" s="33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x14ac:dyDescent="0.3">
      <c r="A886" s="33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x14ac:dyDescent="0.3">
      <c r="A887" s="33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x14ac:dyDescent="0.3">
      <c r="A888" s="3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x14ac:dyDescent="0.3">
      <c r="A889" s="3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x14ac:dyDescent="0.3">
      <c r="A890" s="3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x14ac:dyDescent="0.3">
      <c r="A891" s="3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x14ac:dyDescent="0.3">
      <c r="A892" s="33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x14ac:dyDescent="0.3">
      <c r="A893" s="33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x14ac:dyDescent="0.3">
      <c r="A894" s="33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x14ac:dyDescent="0.3">
      <c r="A895" s="33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x14ac:dyDescent="0.3">
      <c r="A896" s="33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x14ac:dyDescent="0.3">
      <c r="A897" s="33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x14ac:dyDescent="0.3">
      <c r="A898" s="33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x14ac:dyDescent="0.3">
      <c r="A899" s="33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x14ac:dyDescent="0.3">
      <c r="A900" s="33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x14ac:dyDescent="0.3">
      <c r="A901" s="33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x14ac:dyDescent="0.3">
      <c r="A902" s="33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x14ac:dyDescent="0.3">
      <c r="A903" s="33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x14ac:dyDescent="0.3">
      <c r="A904" s="33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x14ac:dyDescent="0.3">
      <c r="A905" s="33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x14ac:dyDescent="0.3">
      <c r="A906" s="33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x14ac:dyDescent="0.3">
      <c r="A907" s="33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x14ac:dyDescent="0.3">
      <c r="A908" s="33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x14ac:dyDescent="0.3">
      <c r="A909" s="33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x14ac:dyDescent="0.3">
      <c r="A910" s="33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x14ac:dyDescent="0.3">
      <c r="A911" s="33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x14ac:dyDescent="0.3">
      <c r="A912" s="33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x14ac:dyDescent="0.3">
      <c r="A913" s="3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x14ac:dyDescent="0.3">
      <c r="A914" s="3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x14ac:dyDescent="0.3">
      <c r="A915" s="3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x14ac:dyDescent="0.3">
      <c r="A916" s="3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x14ac:dyDescent="0.3">
      <c r="A917" s="33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x14ac:dyDescent="0.3">
      <c r="A918" s="33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x14ac:dyDescent="0.3">
      <c r="A919" s="33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x14ac:dyDescent="0.3">
      <c r="A920" s="33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x14ac:dyDescent="0.3">
      <c r="A921" s="33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x14ac:dyDescent="0.3">
      <c r="A922" s="33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x14ac:dyDescent="0.3">
      <c r="A923" s="33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x14ac:dyDescent="0.3">
      <c r="A924" s="33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x14ac:dyDescent="0.3">
      <c r="A925" s="33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x14ac:dyDescent="0.3">
      <c r="A926" s="33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x14ac:dyDescent="0.3">
      <c r="A927" s="33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x14ac:dyDescent="0.3">
      <c r="A928" s="33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x14ac:dyDescent="0.3">
      <c r="A929" s="33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x14ac:dyDescent="0.3">
      <c r="A930" s="33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x14ac:dyDescent="0.3">
      <c r="A931" s="33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x14ac:dyDescent="0.3">
      <c r="A932" s="33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x14ac:dyDescent="0.3">
      <c r="A933" s="33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x14ac:dyDescent="0.3">
      <c r="A934" s="33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x14ac:dyDescent="0.3">
      <c r="A935" s="33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x14ac:dyDescent="0.3">
      <c r="A936" s="33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x14ac:dyDescent="0.3">
      <c r="A937" s="33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x14ac:dyDescent="0.3">
      <c r="A938" s="3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x14ac:dyDescent="0.3">
      <c r="A939" s="3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x14ac:dyDescent="0.3">
      <c r="A940" s="3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x14ac:dyDescent="0.3">
      <c r="A941" s="3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x14ac:dyDescent="0.3">
      <c r="A942" s="33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x14ac:dyDescent="0.3">
      <c r="A943" s="33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x14ac:dyDescent="0.3">
      <c r="A944" s="33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x14ac:dyDescent="0.3">
      <c r="A945" s="33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x14ac:dyDescent="0.3">
      <c r="A946" s="33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x14ac:dyDescent="0.3">
      <c r="A947" s="33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x14ac:dyDescent="0.3">
      <c r="A948" s="33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x14ac:dyDescent="0.3">
      <c r="A949" s="33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x14ac:dyDescent="0.3">
      <c r="A950" s="33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x14ac:dyDescent="0.3">
      <c r="A951" s="33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x14ac:dyDescent="0.3">
      <c r="A952" s="33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x14ac:dyDescent="0.3">
      <c r="A953" s="33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x14ac:dyDescent="0.3">
      <c r="A954" s="33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x14ac:dyDescent="0.3">
      <c r="A955" s="33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x14ac:dyDescent="0.3">
      <c r="A956" s="33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x14ac:dyDescent="0.3">
      <c r="A957" s="33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x14ac:dyDescent="0.3">
      <c r="A958" s="33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x14ac:dyDescent="0.3">
      <c r="A959" s="33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x14ac:dyDescent="0.3">
      <c r="A960" s="33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x14ac:dyDescent="0.3">
      <c r="A961" s="33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x14ac:dyDescent="0.3">
      <c r="A962" s="33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x14ac:dyDescent="0.3">
      <c r="A963" s="3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x14ac:dyDescent="0.3">
      <c r="A964" s="3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x14ac:dyDescent="0.3">
      <c r="A965" s="3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x14ac:dyDescent="0.3">
      <c r="A966" s="3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x14ac:dyDescent="0.3">
      <c r="A967" s="33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x14ac:dyDescent="0.3">
      <c r="A968" s="33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x14ac:dyDescent="0.3">
      <c r="A969" s="33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x14ac:dyDescent="0.3">
      <c r="A970" s="33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x14ac:dyDescent="0.3">
      <c r="A971" s="33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x14ac:dyDescent="0.3">
      <c r="A972" s="33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x14ac:dyDescent="0.3">
      <c r="A973" s="33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x14ac:dyDescent="0.3">
      <c r="A974" s="33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x14ac:dyDescent="0.3">
      <c r="A975" s="33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x14ac:dyDescent="0.3">
      <c r="A976" s="33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x14ac:dyDescent="0.3">
      <c r="A977" s="33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x14ac:dyDescent="0.3">
      <c r="A978" s="33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x14ac:dyDescent="0.3">
      <c r="A979" s="33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x14ac:dyDescent="0.3">
      <c r="A980" s="33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x14ac:dyDescent="0.3">
      <c r="A981" s="33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x14ac:dyDescent="0.3">
      <c r="A982" s="33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x14ac:dyDescent="0.3">
      <c r="A983" s="33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x14ac:dyDescent="0.3">
      <c r="A984" s="33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x14ac:dyDescent="0.3">
      <c r="A985" s="33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x14ac:dyDescent="0.3">
      <c r="A986" s="33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x14ac:dyDescent="0.3">
      <c r="A987" s="33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x14ac:dyDescent="0.3">
      <c r="A988" s="3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x14ac:dyDescent="0.3">
      <c r="A989" s="3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x14ac:dyDescent="0.3">
      <c r="A990" s="3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x14ac:dyDescent="0.3">
      <c r="A991" s="3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x14ac:dyDescent="0.3">
      <c r="A992" s="33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x14ac:dyDescent="0.3">
      <c r="A993" s="33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x14ac:dyDescent="0.3">
      <c r="A994" s="33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x14ac:dyDescent="0.3">
      <c r="A995" s="33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x14ac:dyDescent="0.3">
      <c r="A996" s="33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x14ac:dyDescent="0.3">
      <c r="A997" s="33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x14ac:dyDescent="0.3">
      <c r="A998" s="33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x14ac:dyDescent="0.3">
      <c r="A999" s="33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x14ac:dyDescent="0.3">
      <c r="A1000" s="33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x14ac:dyDescent="0.3">
      <c r="A1001" s="33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x14ac:dyDescent="0.3">
      <c r="A1002" s="33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x14ac:dyDescent="0.3">
      <c r="A1003" s="33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x14ac:dyDescent="0.3">
      <c r="A1004" s="33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x14ac:dyDescent="0.3">
      <c r="A1005" s="33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x14ac:dyDescent="0.3">
      <c r="A1006" s="33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1:25" x14ac:dyDescent="0.3">
      <c r="A1007" s="33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1:25" x14ac:dyDescent="0.3">
      <c r="A1008" s="33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1:25" x14ac:dyDescent="0.3">
      <c r="A1009" s="33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1:25" x14ac:dyDescent="0.3">
      <c r="A1010" s="33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1:25" x14ac:dyDescent="0.3">
      <c r="A1011" s="33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1:25" x14ac:dyDescent="0.3">
      <c r="A1012" s="33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1:25" x14ac:dyDescent="0.3">
      <c r="A1013" s="33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</row>
    <row r="1014" spans="1:25" x14ac:dyDescent="0.3">
      <c r="A1014" s="33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</row>
    <row r="1015" spans="1:25" x14ac:dyDescent="0.3">
      <c r="A1015" s="33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</row>
    <row r="1016" spans="1:25" x14ac:dyDescent="0.3">
      <c r="A1016" s="33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</row>
    <row r="1017" spans="1:25" x14ac:dyDescent="0.3">
      <c r="A1017" s="33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1:25" x14ac:dyDescent="0.3">
      <c r="A1018" s="33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</row>
    <row r="1019" spans="1:25" x14ac:dyDescent="0.3">
      <c r="A1019" s="33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</row>
    <row r="1020" spans="1:25" x14ac:dyDescent="0.3">
      <c r="A1020" s="33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</row>
    <row r="1021" spans="1:25" x14ac:dyDescent="0.3">
      <c r="A1021" s="33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</row>
    <row r="1022" spans="1:25" x14ac:dyDescent="0.3">
      <c r="A1022" s="33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</row>
    <row r="1023" spans="1:25" x14ac:dyDescent="0.3">
      <c r="A1023" s="33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</row>
    <row r="1024" spans="1:25" x14ac:dyDescent="0.3">
      <c r="A1024" s="33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</row>
    <row r="1025" spans="1:25" x14ac:dyDescent="0.3">
      <c r="A1025" s="33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</row>
    <row r="1026" spans="1:25" x14ac:dyDescent="0.3">
      <c r="A1026" s="33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</row>
    <row r="1027" spans="1:25" x14ac:dyDescent="0.3">
      <c r="A1027" s="33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</row>
    <row r="1028" spans="1:25" x14ac:dyDescent="0.3">
      <c r="A1028" s="33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</row>
    <row r="1029" spans="1:25" x14ac:dyDescent="0.3">
      <c r="A1029" s="33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</row>
    <row r="1030" spans="1:25" x14ac:dyDescent="0.3">
      <c r="A1030" s="33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</row>
    <row r="1031" spans="1:25" x14ac:dyDescent="0.3">
      <c r="A1031" s="33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</row>
    <row r="1032" spans="1:25" x14ac:dyDescent="0.3">
      <c r="A1032" s="33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</row>
    <row r="1033" spans="1:25" x14ac:dyDescent="0.3">
      <c r="A1033" s="33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</row>
    <row r="1034" spans="1:25" x14ac:dyDescent="0.3">
      <c r="A1034" s="33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</row>
    <row r="1035" spans="1:25" x14ac:dyDescent="0.3">
      <c r="A1035" s="33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</row>
    <row r="1036" spans="1:25" x14ac:dyDescent="0.3">
      <c r="A1036" s="33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</row>
    <row r="1037" spans="1:25" x14ac:dyDescent="0.3">
      <c r="A1037" s="33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</row>
    <row r="1038" spans="1:25" x14ac:dyDescent="0.3">
      <c r="A1038" s="33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</row>
    <row r="1039" spans="1:25" x14ac:dyDescent="0.3">
      <c r="A1039" s="33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</row>
    <row r="1040" spans="1:25" x14ac:dyDescent="0.3">
      <c r="A1040" s="33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</row>
    <row r="1041" spans="1:25" x14ac:dyDescent="0.3">
      <c r="A1041" s="33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</row>
    <row r="1042" spans="1:25" x14ac:dyDescent="0.3">
      <c r="A1042" s="33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</row>
    <row r="1043" spans="1:25" x14ac:dyDescent="0.3">
      <c r="A1043" s="33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</row>
    <row r="1044" spans="1:25" x14ac:dyDescent="0.3">
      <c r="A1044" s="33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</row>
    <row r="1045" spans="1:25" x14ac:dyDescent="0.3">
      <c r="A1045" s="33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</row>
    <row r="1046" spans="1:25" x14ac:dyDescent="0.3">
      <c r="A1046" s="33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</row>
    <row r="1047" spans="1:25" x14ac:dyDescent="0.3">
      <c r="A1047" s="33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</row>
    <row r="1048" spans="1:25" x14ac:dyDescent="0.3">
      <c r="A1048" s="33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</row>
    <row r="1049" spans="1:25" x14ac:dyDescent="0.3">
      <c r="A1049" s="33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</row>
    <row r="1050" spans="1:25" x14ac:dyDescent="0.3">
      <c r="A1050" s="33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</row>
    <row r="1051" spans="1:25" x14ac:dyDescent="0.3">
      <c r="A1051" s="33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</row>
    <row r="1052" spans="1:25" x14ac:dyDescent="0.3">
      <c r="A1052" s="33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</row>
    <row r="1053" spans="1:25" x14ac:dyDescent="0.3">
      <c r="A1053" s="33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</row>
    <row r="1054" spans="1:25" x14ac:dyDescent="0.3">
      <c r="A1054" s="33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</row>
    <row r="1055" spans="1:25" x14ac:dyDescent="0.3">
      <c r="A1055" s="33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</row>
    <row r="1056" spans="1:25" x14ac:dyDescent="0.3">
      <c r="A1056" s="33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</row>
    <row r="1057" spans="1:25" x14ac:dyDescent="0.3">
      <c r="A1057" s="33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</row>
    <row r="1058" spans="1:25" x14ac:dyDescent="0.3">
      <c r="A1058" s="33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</row>
    <row r="1059" spans="1:25" x14ac:dyDescent="0.3">
      <c r="A1059" s="33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</row>
    <row r="1060" spans="1:25" x14ac:dyDescent="0.3">
      <c r="A1060" s="33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</row>
    <row r="1061" spans="1:25" x14ac:dyDescent="0.3">
      <c r="A1061" s="33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</row>
  </sheetData>
  <customSheetViews>
    <customSheetView guid="{6D864DFE-0517-440A-B8F1-5B79437C8FFB}" filter="1" showAutoFilter="1">
      <pageMargins left="0.7" right="0.7" top="0.75" bottom="0.75" header="0.3" footer="0.3"/>
      <autoFilter ref="C3:C159" xr:uid="{00000000-0000-0000-0000-000000000000}">
        <filterColumn colId="0">
          <filters blank="1">
            <filter val="Медицина"/>
            <filter val="Наука"/>
            <filter val="Управление  в социальной сфере"/>
          </filters>
        </filterColumn>
      </autoFilter>
    </customSheetView>
    <customSheetView guid="{54059B13-8E3E-476B-9B1E-62E60659591B}" filter="1" showAutoFilter="1">
      <pageMargins left="0.7" right="0.7" top="0.75" bottom="0.75" header="0.3" footer="0.3"/>
      <autoFilter ref="C3:C159" xr:uid="{00000000-0000-0000-0000-000000000000}">
        <filterColumn colId="0">
          <filters blank="1">
            <filter val="Медицина"/>
            <filter val="Управление  в социальной сфере"/>
          </filters>
        </filterColumn>
      </autoFilter>
    </customSheetView>
  </customSheetViews>
  <mergeCells count="1">
    <mergeCell ref="B1:E1"/>
  </mergeCells>
  <hyperlinks>
    <hyperlink ref="F6" r:id="rId1" xr:uid="{00000000-0004-0000-0200-000000000000}"/>
    <hyperlink ref="F13" r:id="rId2" xr:uid="{00000000-0004-0000-0200-000001000000}"/>
    <hyperlink ref="F19" r:id="rId3" xr:uid="{00000000-0004-0000-0200-000002000000}"/>
    <hyperlink ref="G19" r:id="rId4" xr:uid="{00000000-0004-0000-0200-000003000000}"/>
    <hyperlink ref="F20" r:id="rId5" xr:uid="{00000000-0004-0000-0200-000004000000}"/>
    <hyperlink ref="G20" r:id="rId6" xr:uid="{00000000-0004-0000-0200-000005000000}"/>
    <hyperlink ref="F21" r:id="rId7" xr:uid="{00000000-0004-0000-0200-000006000000}"/>
    <hyperlink ref="G21" r:id="rId8" xr:uid="{00000000-0004-0000-0200-000007000000}"/>
    <hyperlink ref="F22" r:id="rId9" xr:uid="{00000000-0004-0000-0200-000008000000}"/>
    <hyperlink ref="F23" r:id="rId10" xr:uid="{00000000-0004-0000-0200-000009000000}"/>
    <hyperlink ref="F24" r:id="rId11" xr:uid="{00000000-0004-0000-0200-00000A000000}"/>
    <hyperlink ref="F25" r:id="rId12" xr:uid="{00000000-0004-0000-0200-00000B000000}"/>
    <hyperlink ref="G25" r:id="rId13" xr:uid="{00000000-0004-0000-0200-00000C000000}"/>
    <hyperlink ref="F26" r:id="rId14" xr:uid="{00000000-0004-0000-0200-00000D000000}"/>
    <hyperlink ref="G26" r:id="rId15" xr:uid="{00000000-0004-0000-0200-00000E000000}"/>
    <hyperlink ref="F27" r:id="rId16" xr:uid="{00000000-0004-0000-0200-00000F000000}"/>
    <hyperlink ref="G27" r:id="rId17" xr:uid="{00000000-0004-0000-0200-000010000000}"/>
    <hyperlink ref="F28" r:id="rId18" xr:uid="{00000000-0004-0000-0200-000011000000}"/>
    <hyperlink ref="F34" r:id="rId19" xr:uid="{00000000-0004-0000-0200-000012000000}"/>
    <hyperlink ref="G34" r:id="rId20" xr:uid="{00000000-0004-0000-0200-000013000000}"/>
    <hyperlink ref="F45" r:id="rId21" xr:uid="{00000000-0004-0000-0200-000014000000}"/>
    <hyperlink ref="F49" r:id="rId22" xr:uid="{00000000-0004-0000-0200-000015000000}"/>
    <hyperlink ref="F50" r:id="rId23" xr:uid="{00000000-0004-0000-0200-000016000000}"/>
    <hyperlink ref="G50" r:id="rId24" xr:uid="{00000000-0004-0000-0200-000017000000}"/>
    <hyperlink ref="F51" r:id="rId25" xr:uid="{00000000-0004-0000-0200-000018000000}"/>
    <hyperlink ref="F52" r:id="rId26" xr:uid="{00000000-0004-0000-0200-000019000000}"/>
    <hyperlink ref="F57" r:id="rId27" xr:uid="{00000000-0004-0000-0200-00001A000000}"/>
    <hyperlink ref="G61" r:id="rId28" xr:uid="{00000000-0004-0000-0200-00001B000000}"/>
    <hyperlink ref="F64" r:id="rId29" xr:uid="{00000000-0004-0000-0200-00001C000000}"/>
    <hyperlink ref="F65" r:id="rId30" xr:uid="{00000000-0004-0000-0200-00001D000000}"/>
    <hyperlink ref="G65" r:id="rId31" xr:uid="{00000000-0004-0000-0200-00001E000000}"/>
    <hyperlink ref="F66" r:id="rId32" xr:uid="{00000000-0004-0000-0200-00001F000000}"/>
    <hyperlink ref="G66" r:id="rId33" xr:uid="{00000000-0004-0000-0200-000020000000}"/>
    <hyperlink ref="F67" r:id="rId34" xr:uid="{00000000-0004-0000-0200-000021000000}"/>
    <hyperlink ref="G67" r:id="rId35" xr:uid="{00000000-0004-0000-0200-000022000000}"/>
    <hyperlink ref="F68" r:id="rId36" xr:uid="{00000000-0004-0000-0200-000023000000}"/>
    <hyperlink ref="F69" r:id="rId37" xr:uid="{00000000-0004-0000-0200-000024000000}"/>
    <hyperlink ref="F70" r:id="rId38" xr:uid="{00000000-0004-0000-0200-000025000000}"/>
    <hyperlink ref="G70" r:id="rId39" xr:uid="{00000000-0004-0000-0200-000026000000}"/>
    <hyperlink ref="F71" r:id="rId40" xr:uid="{00000000-0004-0000-0200-000027000000}"/>
    <hyperlink ref="G71" r:id="rId41" xr:uid="{00000000-0004-0000-0200-000028000000}"/>
    <hyperlink ref="F72" r:id="rId42" xr:uid="{00000000-0004-0000-0200-000029000000}"/>
    <hyperlink ref="G72" r:id="rId43" xr:uid="{00000000-0004-0000-0200-00002A000000}"/>
    <hyperlink ref="F73" r:id="rId44" xr:uid="{00000000-0004-0000-0200-00002B000000}"/>
    <hyperlink ref="F75" r:id="rId45" xr:uid="{00000000-0004-0000-0200-00002C000000}"/>
    <hyperlink ref="G75" r:id="rId46" xr:uid="{00000000-0004-0000-0200-00002D000000}"/>
    <hyperlink ref="F84" r:id="rId47" xr:uid="{00000000-0004-0000-0200-00002E000000}"/>
    <hyperlink ref="F86" r:id="rId48" xr:uid="{00000000-0004-0000-0200-00002F000000}"/>
    <hyperlink ref="G86" r:id="rId49" xr:uid="{00000000-0004-0000-0200-000030000000}"/>
    <hyperlink ref="F102" r:id="rId50" xr:uid="{00000000-0004-0000-0200-000031000000}"/>
    <hyperlink ref="F103" r:id="rId51" xr:uid="{00000000-0004-0000-0200-000032000000}"/>
    <hyperlink ref="F104" r:id="rId52" xr:uid="{00000000-0004-0000-0200-000033000000}"/>
    <hyperlink ref="F105" r:id="rId53" xr:uid="{00000000-0004-0000-0200-000034000000}"/>
    <hyperlink ref="F106" r:id="rId54" xr:uid="{00000000-0004-0000-0200-000035000000}"/>
    <hyperlink ref="F107" r:id="rId55" xr:uid="{00000000-0004-0000-0200-000036000000}"/>
    <hyperlink ref="G107" r:id="rId56" xr:uid="{00000000-0004-0000-0200-000037000000}"/>
    <hyperlink ref="F108" r:id="rId57" xr:uid="{00000000-0004-0000-0200-000038000000}"/>
    <hyperlink ref="F109" r:id="rId58" xr:uid="{00000000-0004-0000-0200-000039000000}"/>
    <hyperlink ref="F110" r:id="rId59" xr:uid="{00000000-0004-0000-0200-00003A000000}"/>
    <hyperlink ref="G110" r:id="rId60" xr:uid="{00000000-0004-0000-0200-00003B000000}"/>
    <hyperlink ref="F111" r:id="rId61" xr:uid="{00000000-0004-0000-0200-00003C000000}"/>
    <hyperlink ref="G111" r:id="rId62" xr:uid="{00000000-0004-0000-0200-00003D000000}"/>
    <hyperlink ref="F112" r:id="rId63" xr:uid="{00000000-0004-0000-0200-00003E000000}"/>
    <hyperlink ref="G112" r:id="rId64" xr:uid="{00000000-0004-0000-0200-00003F000000}"/>
    <hyperlink ref="F113" r:id="rId65" xr:uid="{00000000-0004-0000-0200-000040000000}"/>
    <hyperlink ref="G113" r:id="rId66" xr:uid="{00000000-0004-0000-0200-000041000000}"/>
    <hyperlink ref="F114" r:id="rId67" xr:uid="{00000000-0004-0000-0200-000042000000}"/>
    <hyperlink ref="F115" r:id="rId68" xr:uid="{00000000-0004-0000-0200-000043000000}"/>
    <hyperlink ref="F116" r:id="rId69" xr:uid="{00000000-0004-0000-0200-000044000000}"/>
    <hyperlink ref="G116" r:id="rId70" xr:uid="{00000000-0004-0000-0200-000045000000}"/>
    <hyperlink ref="F118" r:id="rId71" xr:uid="{00000000-0004-0000-0200-000046000000}"/>
    <hyperlink ref="G118" r:id="rId72" xr:uid="{00000000-0004-0000-0200-000047000000}"/>
    <hyperlink ref="F119" r:id="rId73" xr:uid="{00000000-0004-0000-0200-000048000000}"/>
    <hyperlink ref="F120" r:id="rId74" xr:uid="{00000000-0004-0000-0200-000049000000}"/>
    <hyperlink ref="G120" r:id="rId75" xr:uid="{00000000-0004-0000-0200-00004A000000}"/>
    <hyperlink ref="F127" r:id="rId76" xr:uid="{00000000-0004-0000-0200-00004B000000}"/>
    <hyperlink ref="G128" r:id="rId77" xr:uid="{00000000-0004-0000-0200-00004C000000}"/>
    <hyperlink ref="F129" r:id="rId78" xr:uid="{00000000-0004-0000-0200-00004D000000}"/>
    <hyperlink ref="F131" r:id="rId79" xr:uid="{00000000-0004-0000-0200-00004E000000}"/>
    <hyperlink ref="G131" r:id="rId80" xr:uid="{00000000-0004-0000-0200-00004F000000}"/>
    <hyperlink ref="F132" r:id="rId81" xr:uid="{00000000-0004-0000-0200-000050000000}"/>
    <hyperlink ref="F133" r:id="rId82" xr:uid="{00000000-0004-0000-0200-000051000000}"/>
    <hyperlink ref="F134" r:id="rId83" xr:uid="{00000000-0004-0000-0200-000052000000}"/>
    <hyperlink ref="G134" r:id="rId84" xr:uid="{00000000-0004-0000-0200-000053000000}"/>
    <hyperlink ref="F135" r:id="rId85" xr:uid="{00000000-0004-0000-0200-000054000000}"/>
    <hyperlink ref="F138" r:id="rId86" xr:uid="{00000000-0004-0000-0200-000055000000}"/>
    <hyperlink ref="F139" r:id="rId87" xr:uid="{00000000-0004-0000-0200-000056000000}"/>
    <hyperlink ref="F148" r:id="rId88" xr:uid="{00000000-0004-0000-0200-000057000000}"/>
    <hyperlink ref="F155" r:id="rId89" xr:uid="{00000000-0004-0000-0200-000058000000}"/>
    <hyperlink ref="F156" r:id="rId90" xr:uid="{00000000-0004-0000-0200-000059000000}"/>
    <hyperlink ref="F157" r:id="rId91" xr:uid="{00000000-0004-0000-0200-00005A000000}"/>
    <hyperlink ref="G157" r:id="rId92" xr:uid="{00000000-0004-0000-0200-00005B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1:Y1013"/>
  <sheetViews>
    <sheetView workbookViewId="0">
      <selection activeCell="B12" sqref="B12"/>
    </sheetView>
  </sheetViews>
  <sheetFormatPr defaultColWidth="17.33203125" defaultRowHeight="14.4" x14ac:dyDescent="0.3"/>
  <cols>
    <col min="1" max="1" width="5" customWidth="1"/>
    <col min="2" max="2" width="62.33203125" customWidth="1"/>
    <col min="3" max="3" width="23.6640625" customWidth="1"/>
    <col min="4" max="4" width="32" customWidth="1"/>
    <col min="5" max="5" width="19.6640625" customWidth="1"/>
    <col min="6" max="6" width="23.6640625" customWidth="1"/>
    <col min="7" max="7" width="27.5546875" customWidth="1"/>
    <col min="8" max="17" width="7.5546875" customWidth="1"/>
    <col min="18" max="25" width="15.109375" customWidth="1"/>
  </cols>
  <sheetData>
    <row r="1" spans="1:25" ht="15.6" x14ac:dyDescent="0.3">
      <c r="A1" s="18"/>
      <c r="B1" s="77" t="s">
        <v>532</v>
      </c>
      <c r="C1" s="78"/>
      <c r="D1" s="78"/>
      <c r="E1" s="7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6" x14ac:dyDescent="0.3">
      <c r="A2" s="18"/>
      <c r="B2" s="19"/>
      <c r="C2" s="19"/>
      <c r="D2" s="19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x14ac:dyDescent="0.3">
      <c r="A3" s="24"/>
      <c r="B3" s="8" t="s">
        <v>0</v>
      </c>
      <c r="C3" s="8" t="s">
        <v>592</v>
      </c>
      <c r="D3" s="8" t="s">
        <v>1</v>
      </c>
      <c r="E3" s="8" t="s">
        <v>2</v>
      </c>
      <c r="F3" s="8" t="s">
        <v>553</v>
      </c>
      <c r="G3" s="8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55.8" x14ac:dyDescent="0.3">
      <c r="A4" s="9">
        <v>1</v>
      </c>
      <c r="B4" s="9" t="s">
        <v>1835</v>
      </c>
      <c r="C4" s="9" t="s">
        <v>515</v>
      </c>
      <c r="D4" s="9" t="s">
        <v>3</v>
      </c>
      <c r="E4" s="9" t="s">
        <v>4</v>
      </c>
      <c r="F4" s="11" t="str">
        <f>HYPERLINK("http://www.agmu.ru/about/podrazdeleniia/upravlenie-kadrov/vakansii/","http://www.agmu.ru/about/podrazdeleniia/upravlenie-kadrov/vakansii/")</f>
        <v>http://www.agmu.ru/about/podrazdeleniia/upravlenie-kadrov/vakansii/</v>
      </c>
      <c r="G4" s="1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28.2" x14ac:dyDescent="0.3">
      <c r="A5" s="9">
        <v>2</v>
      </c>
      <c r="B5" s="13" t="s">
        <v>1839</v>
      </c>
      <c r="C5" s="9" t="s">
        <v>564</v>
      </c>
      <c r="D5" s="14" t="s">
        <v>1841</v>
      </c>
      <c r="E5" s="9" t="s">
        <v>4</v>
      </c>
      <c r="F5" s="41" t="s">
        <v>1842</v>
      </c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28.2" x14ac:dyDescent="0.3">
      <c r="A6" s="9">
        <v>3</v>
      </c>
      <c r="B6" s="9" t="s">
        <v>5</v>
      </c>
      <c r="C6" s="9" t="s">
        <v>538</v>
      </c>
      <c r="D6" s="9" t="s">
        <v>1846</v>
      </c>
      <c r="E6" s="9" t="s">
        <v>4</v>
      </c>
      <c r="F6" s="11" t="str">
        <f>HYPERLINK("http://frpc.secna.ru/rekvisits.php","http://frpc.secna.ru/rekvisits.php")</f>
        <v>http://frpc.secna.ru/rekvisits.php</v>
      </c>
      <c r="G6" s="1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42" x14ac:dyDescent="0.3">
      <c r="A7" s="9">
        <v>4</v>
      </c>
      <c r="B7" s="9" t="s">
        <v>1847</v>
      </c>
      <c r="C7" s="9" t="s">
        <v>538</v>
      </c>
      <c r="D7" s="9" t="s">
        <v>242</v>
      </c>
      <c r="E7" s="9" t="s">
        <v>243</v>
      </c>
      <c r="F7" s="11" t="str">
        <f>HYPERLINK("http://health-family.ru/","http://health-family.ru/")</f>
        <v>http://health-family.ru/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42" x14ac:dyDescent="0.3">
      <c r="A8" s="9">
        <v>5</v>
      </c>
      <c r="B8" s="9" t="s">
        <v>244</v>
      </c>
      <c r="C8" s="9" t="s">
        <v>538</v>
      </c>
      <c r="D8" s="9" t="s">
        <v>245</v>
      </c>
      <c r="E8" s="9" t="s">
        <v>243</v>
      </c>
      <c r="F8" s="11" t="str">
        <f>HYPERLINK("http://isem.irk.ru/institute/contacts.php","http://isem.irk.ru/institute/contacts.php")</f>
        <v>http://isem.irk.ru/institute/contacts.php</v>
      </c>
      <c r="G8" s="1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42" x14ac:dyDescent="0.3">
      <c r="A9" s="9">
        <v>6</v>
      </c>
      <c r="B9" s="9" t="s">
        <v>1848</v>
      </c>
      <c r="C9" s="9" t="s">
        <v>538</v>
      </c>
      <c r="D9" s="9" t="s">
        <v>246</v>
      </c>
      <c r="E9" s="9" t="s">
        <v>243</v>
      </c>
      <c r="F9" s="11" t="str">
        <f>HYPERLINK("http://www.isc.irk.ru/kont.htm","http://www.isc.irk.ru/kont.htm")</f>
        <v>http://www.isc.irk.ru/kont.htm</v>
      </c>
      <c r="G9" s="1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42" x14ac:dyDescent="0.3">
      <c r="A10" s="9">
        <v>7</v>
      </c>
      <c r="B10" s="9" t="s">
        <v>247</v>
      </c>
      <c r="C10" s="9" t="s">
        <v>538</v>
      </c>
      <c r="D10" s="9" t="s">
        <v>246</v>
      </c>
      <c r="E10" s="9" t="s">
        <v>243</v>
      </c>
      <c r="F10" s="11" t="str">
        <f>HYPERLINK("http://www.icc.irk.ru/","http://www.icc.irk.ru/")</f>
        <v>http://www.icc.irk.ru/</v>
      </c>
      <c r="G10" s="1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42" x14ac:dyDescent="0.3">
      <c r="A11" s="9">
        <v>8</v>
      </c>
      <c r="B11" s="9" t="s">
        <v>1849</v>
      </c>
      <c r="C11" s="9" t="s">
        <v>538</v>
      </c>
      <c r="D11" s="9" t="s">
        <v>1850</v>
      </c>
      <c r="E11" s="9" t="s">
        <v>243</v>
      </c>
      <c r="F11" s="11" t="str">
        <f>HYPERLINK("http://sifibr.irk.ru/news/vacancy.html","http://sifibr.irk.ru/news/vacancy.html")</f>
        <v>http://sifibr.irk.ru/news/vacancy.html</v>
      </c>
      <c r="G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42" x14ac:dyDescent="0.3">
      <c r="A12" s="9">
        <v>9</v>
      </c>
      <c r="B12" s="9" t="s">
        <v>1851</v>
      </c>
      <c r="C12" s="9" t="s">
        <v>515</v>
      </c>
      <c r="D12" s="9" t="s">
        <v>1852</v>
      </c>
      <c r="E12" s="9" t="s">
        <v>243</v>
      </c>
      <c r="F12" s="11" t="str">
        <f>HYPERLINK("http://www.istu.edu/structure/56/1538/","http://www.istu.edu/structure/56/1538/")</f>
        <v>http://www.istu.edu/structure/56/1538/</v>
      </c>
      <c r="G12" s="1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83.4" x14ac:dyDescent="0.3">
      <c r="A13" s="9">
        <v>10</v>
      </c>
      <c r="B13" s="9" t="s">
        <v>1854</v>
      </c>
      <c r="C13" s="9" t="s">
        <v>515</v>
      </c>
      <c r="D13" s="9" t="s">
        <v>1855</v>
      </c>
      <c r="E13" s="9" t="s">
        <v>243</v>
      </c>
      <c r="F13" s="11" t="str">
        <f>HYPERLINK("http://igmapo.ru/","http://igmapo.ru/")</f>
        <v>http://igmapo.ru/</v>
      </c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8.2" x14ac:dyDescent="0.3">
      <c r="A14" s="9">
        <v>11</v>
      </c>
      <c r="B14" s="9" t="s">
        <v>249</v>
      </c>
      <c r="C14" s="9" t="s">
        <v>537</v>
      </c>
      <c r="D14" s="9" t="s">
        <v>250</v>
      </c>
      <c r="E14" s="9" t="s">
        <v>243</v>
      </c>
      <c r="F14" s="11" t="str">
        <f>HYPERLINK("http://www.ximprom.ru/adres_r.htm","http://www.ximprom.ru/adres_r.htm")</f>
        <v>http://www.ximprom.ru/adres_r.htm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55.8" x14ac:dyDescent="0.3">
      <c r="A15" s="9">
        <v>12</v>
      </c>
      <c r="B15" s="9" t="s">
        <v>1859</v>
      </c>
      <c r="C15" s="9" t="s">
        <v>537</v>
      </c>
      <c r="D15" s="9" t="s">
        <v>1861</v>
      </c>
      <c r="E15" s="9" t="s">
        <v>243</v>
      </c>
      <c r="F15" s="11" t="str">
        <f>HYPERLINK("http://www.mechel.ru/sector/mining/korshunovskij_gok","http://www.mechel.ru/sector/mining/korshunovskij_gok")</f>
        <v>http://www.mechel.ru/sector/mining/korshunovskij_gok</v>
      </c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8.2" x14ac:dyDescent="0.3">
      <c r="A16" s="9">
        <v>13</v>
      </c>
      <c r="B16" s="9" t="s">
        <v>1862</v>
      </c>
      <c r="C16" s="9" t="s">
        <v>537</v>
      </c>
      <c r="D16" s="9" t="s">
        <v>1863</v>
      </c>
      <c r="E16" s="9" t="s">
        <v>243</v>
      </c>
      <c r="F16" s="11" t="str">
        <f>HYPERLINK("http://www.rusal.ru/about/43/","http://www.rusal.ru/about/43/")</f>
        <v>http://www.rusal.ru/about/43/</v>
      </c>
      <c r="G16" s="11" t="str">
        <f>HYPERLINK("https://hh.ru/employer/2897","https://hh.ru/employer/2897")</f>
        <v>https://hh.ru/employer/2897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42" x14ac:dyDescent="0.3">
      <c r="A17" s="9">
        <v>14</v>
      </c>
      <c r="B17" s="9" t="s">
        <v>1847</v>
      </c>
      <c r="C17" s="9" t="s">
        <v>538</v>
      </c>
      <c r="D17" s="9" t="s">
        <v>251</v>
      </c>
      <c r="E17" s="9" t="s">
        <v>243</v>
      </c>
      <c r="F17" s="11" t="str">
        <f>HYPERLINK("http://pu-34.ru/zhitelyam/pages/kontakty","http://pu-34.ru/zhitelyam/pages/kontakty")</f>
        <v>http://pu-34.ru/zhitelyam/pages/kontakty</v>
      </c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8.2" x14ac:dyDescent="0.3">
      <c r="A18" s="9">
        <v>15</v>
      </c>
      <c r="B18" s="9" t="s">
        <v>1867</v>
      </c>
      <c r="C18" s="9" t="s">
        <v>537</v>
      </c>
      <c r="D18" s="9" t="s">
        <v>252</v>
      </c>
      <c r="E18" s="9" t="s">
        <v>243</v>
      </c>
      <c r="F18" s="11" t="str">
        <f>HYPERLINK("http://www.rusal.ru/about/42/","http://www.rusal.ru/about/42/")</f>
        <v>http://www.rusal.ru/about/42/</v>
      </c>
      <c r="G18" s="1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55.8" x14ac:dyDescent="0.3">
      <c r="A19" s="9">
        <v>16</v>
      </c>
      <c r="B19" s="9" t="s">
        <v>1871</v>
      </c>
      <c r="C19" s="9" t="s">
        <v>538</v>
      </c>
      <c r="D19" s="9" t="s">
        <v>1872</v>
      </c>
      <c r="E19" s="9" t="s">
        <v>243</v>
      </c>
      <c r="F19" s="10" t="s">
        <v>1873</v>
      </c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8.2" x14ac:dyDescent="0.3">
      <c r="A20" s="9">
        <v>17</v>
      </c>
      <c r="B20" s="9" t="s">
        <v>1875</v>
      </c>
      <c r="C20" s="9" t="s">
        <v>542</v>
      </c>
      <c r="D20" s="9" t="s">
        <v>1876</v>
      </c>
      <c r="E20" s="9" t="s">
        <v>243</v>
      </c>
      <c r="F20" s="10" t="s">
        <v>1877</v>
      </c>
      <c r="G20" s="10" t="s">
        <v>1881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42" x14ac:dyDescent="0.3">
      <c r="A21" s="9">
        <v>18</v>
      </c>
      <c r="B21" s="9" t="s">
        <v>1883</v>
      </c>
      <c r="C21" s="9" t="s">
        <v>538</v>
      </c>
      <c r="D21" s="9" t="s">
        <v>264</v>
      </c>
      <c r="E21" s="9" t="s">
        <v>147</v>
      </c>
      <c r="F21" s="11" t="str">
        <f>HYPERLINK("http://kemcardio.ru/o-kkcz/","http://kemcardio.ru/o-kkcz/")</f>
        <v>http://kemcardio.ru/o-kkcz/</v>
      </c>
      <c r="G21" s="10" t="s">
        <v>1885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8.2" x14ac:dyDescent="0.3">
      <c r="A22" s="9">
        <v>19</v>
      </c>
      <c r="B22" s="9" t="s">
        <v>265</v>
      </c>
      <c r="C22" s="9" t="s">
        <v>537</v>
      </c>
      <c r="D22" s="9" t="s">
        <v>266</v>
      </c>
      <c r="E22" s="9" t="s">
        <v>147</v>
      </c>
      <c r="F22" s="11" t="str">
        <f>HYPERLINK("http://www.kormz.ru/company/?id=11","http://www.kormz.ru/company/?id=11")</f>
        <v>http://www.kormz.ru/company/?id=11</v>
      </c>
      <c r="G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42" x14ac:dyDescent="0.3">
      <c r="A23" s="9">
        <v>20</v>
      </c>
      <c r="B23" s="9" t="s">
        <v>1891</v>
      </c>
      <c r="C23" s="9" t="s">
        <v>515</v>
      </c>
      <c r="D23" s="9" t="s">
        <v>1892</v>
      </c>
      <c r="E23" s="9" t="s">
        <v>147</v>
      </c>
      <c r="F23" s="11" t="str">
        <f>HYPERLINK("http://www.kemsu.ru/pages/contacts","http://www.kemsu.ru/pages/contacts")</f>
        <v>http://www.kemsu.ru/pages/contacts</v>
      </c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42" x14ac:dyDescent="0.3">
      <c r="A24" s="9">
        <v>21</v>
      </c>
      <c r="B24" s="9" t="s">
        <v>1894</v>
      </c>
      <c r="C24" s="9" t="s">
        <v>515</v>
      </c>
      <c r="D24" s="9" t="s">
        <v>1895</v>
      </c>
      <c r="E24" s="9" t="s">
        <v>147</v>
      </c>
      <c r="F24" s="11" t="str">
        <f>HYPERLINK("http://www.kemtipp.ru/?page=contacts","http://www.kemtipp.ru/?page=contacts")</f>
        <v>http://www.kemtipp.ru/?page=contacts</v>
      </c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28.2" x14ac:dyDescent="0.3">
      <c r="A25" s="9">
        <v>22</v>
      </c>
      <c r="B25" s="9" t="s">
        <v>1897</v>
      </c>
      <c r="C25" s="9" t="s">
        <v>537</v>
      </c>
      <c r="D25" s="9" t="s">
        <v>268</v>
      </c>
      <c r="E25" s="9" t="s">
        <v>147</v>
      </c>
      <c r="F25" s="11" t="str">
        <f>HYPERLINK("http://www.mechel.ru/sector/mining/yuzhnij_kuzbass","http://www.mechel.ru/sector/mining/yuzhnij_kuzbass")</f>
        <v>http://www.mechel.ru/sector/mining/yuzhnij_kuzbass</v>
      </c>
      <c r="G25" s="10" t="s">
        <v>1898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83.4" x14ac:dyDescent="0.3">
      <c r="A26" s="9">
        <v>23</v>
      </c>
      <c r="B26" s="9" t="s">
        <v>1901</v>
      </c>
      <c r="C26" s="9" t="s">
        <v>515</v>
      </c>
      <c r="D26" s="9" t="s">
        <v>1902</v>
      </c>
      <c r="E26" s="9" t="s">
        <v>147</v>
      </c>
      <c r="F26" s="11" t="str">
        <f>HYPERLINK("http://ngiuv.ru/site_php/php/podrazd/otdelkadrov/main.php","http://ngiuv.ru/site_php/php/podrazd/otdelkadrov/main.php")</f>
        <v>http://ngiuv.ru/site_php/php/podrazd/otdelkadrov/main.php</v>
      </c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42" x14ac:dyDescent="0.3">
      <c r="A27" s="9">
        <v>24</v>
      </c>
      <c r="B27" s="9" t="s">
        <v>271</v>
      </c>
      <c r="C27" s="9" t="s">
        <v>515</v>
      </c>
      <c r="D27" s="9" t="s">
        <v>272</v>
      </c>
      <c r="E27" s="9" t="s">
        <v>147</v>
      </c>
      <c r="F27" s="11" t="str">
        <f>HYPERLINK("http://www.sibsiu.ru/","http://www.sibsiu.ru/")</f>
        <v>http://www.sibsiu.ru/</v>
      </c>
      <c r="G27" s="1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8.2" x14ac:dyDescent="0.3">
      <c r="A28" s="9">
        <v>25</v>
      </c>
      <c r="B28" s="9" t="s">
        <v>273</v>
      </c>
      <c r="C28" s="9" t="s">
        <v>537</v>
      </c>
      <c r="D28" s="9" t="s">
        <v>274</v>
      </c>
      <c r="E28" s="9" t="s">
        <v>147</v>
      </c>
      <c r="F28" s="11" t="str">
        <f>HYPERLINK("http://www.oksshs.ru/#contacts","http://www.oksshs.ru/#contacts")</f>
        <v>http://www.oksshs.ru/#contacts</v>
      </c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42" x14ac:dyDescent="0.3">
      <c r="A29" s="9">
        <v>26</v>
      </c>
      <c r="B29" s="9" t="s">
        <v>1906</v>
      </c>
      <c r="C29" s="9" t="s">
        <v>537</v>
      </c>
      <c r="D29" s="9" t="s">
        <v>1907</v>
      </c>
      <c r="E29" s="9" t="s">
        <v>147</v>
      </c>
      <c r="F29" s="11" t="str">
        <f>HYPERLINK("http://www.rusal.ru/about/40/","http://www.rusal.ru/about/40/")</f>
        <v>http://www.rusal.ru/about/40/</v>
      </c>
      <c r="G29" s="11" t="str">
        <f>HYPERLINK("https://hh.ru/employer/2897","https://hh.ru/employer/2897")</f>
        <v>https://hh.ru/employer/2897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69.599999999999994" x14ac:dyDescent="0.3">
      <c r="A30" s="9">
        <v>27</v>
      </c>
      <c r="B30" s="9" t="s">
        <v>1911</v>
      </c>
      <c r="C30" s="9" t="s">
        <v>1813</v>
      </c>
      <c r="D30" s="9" t="s">
        <v>276</v>
      </c>
      <c r="E30" s="9" t="s">
        <v>147</v>
      </c>
      <c r="F30" s="10" t="s">
        <v>1912</v>
      </c>
      <c r="G30" s="1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42" x14ac:dyDescent="0.3">
      <c r="A31" s="9">
        <v>28</v>
      </c>
      <c r="B31" s="9" t="s">
        <v>1915</v>
      </c>
      <c r="C31" s="9" t="s">
        <v>515</v>
      </c>
      <c r="D31" s="9" t="s">
        <v>1917</v>
      </c>
      <c r="E31" s="9" t="s">
        <v>146</v>
      </c>
      <c r="F31" s="11" t="str">
        <f>HYPERLINK("http://www.sibsau.ru/","http://www.sibsau.ru/")</f>
        <v>http://www.sibsau.ru/</v>
      </c>
      <c r="G31" s="1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69.599999999999994" x14ac:dyDescent="0.3">
      <c r="A32" s="9">
        <v>29</v>
      </c>
      <c r="B32" s="9" t="s">
        <v>1922</v>
      </c>
      <c r="C32" s="9" t="s">
        <v>515</v>
      </c>
      <c r="D32" s="9" t="s">
        <v>1923</v>
      </c>
      <c r="E32" s="9" t="s">
        <v>146</v>
      </c>
      <c r="F32" s="11" t="str">
        <f>HYPERLINK("http://krasgmu.ru/index.php?page%5bcommon%5d=org&amp;id=1&amp;cat=job","http://krasgmu.ru/index.php?page[common]=org&amp;id=1&amp;cat=job")</f>
        <v>http://krasgmu.ru/index.php?page[common]=org&amp;id=1&amp;cat=job</v>
      </c>
      <c r="G32" s="1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42" x14ac:dyDescent="0.3">
      <c r="A33" s="9">
        <v>30</v>
      </c>
      <c r="B33" s="9" t="s">
        <v>1924</v>
      </c>
      <c r="C33" s="9" t="s">
        <v>515</v>
      </c>
      <c r="D33" s="9" t="s">
        <v>1925</v>
      </c>
      <c r="E33" s="9" t="s">
        <v>146</v>
      </c>
      <c r="F33" s="11" t="str">
        <f>HYPERLINK("http://www.sfu-kras.ru/","http://www.sfu-kras.ru/")</f>
        <v>http://www.sfu-kras.ru/</v>
      </c>
      <c r="G33" s="1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69.599999999999994" x14ac:dyDescent="0.3">
      <c r="A34" s="9">
        <v>31</v>
      </c>
      <c r="B34" s="9" t="s">
        <v>289</v>
      </c>
      <c r="C34" s="9" t="s">
        <v>537</v>
      </c>
      <c r="D34" s="9" t="s">
        <v>1927</v>
      </c>
      <c r="E34" s="9" t="s">
        <v>146</v>
      </c>
      <c r="F34" s="11" t="str">
        <f>HYPERLINK("http://www.geotechcom.ru/ru/press-centre/media-publications/media-about-us/oao-eniseygeofizika-tridtsat-let-v-razvedke/","http://www.geotechcom.ru/ru/press-centre/media-publications/media-about-us/oao-eniseygeofizika-tridtsat-let-v-razvedke/")</f>
        <v>http://www.geotechcom.ru/ru/press-centre/media-publications/media-about-us/oao-eniseygeofizika-tridtsat-let-v-razvedke/</v>
      </c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8.2" x14ac:dyDescent="0.3">
      <c r="A35" s="9">
        <v>32</v>
      </c>
      <c r="B35" s="9" t="s">
        <v>290</v>
      </c>
      <c r="C35" s="9" t="s">
        <v>537</v>
      </c>
      <c r="D35" s="9" t="s">
        <v>291</v>
      </c>
      <c r="E35" s="9" t="s">
        <v>146</v>
      </c>
      <c r="F35" s="11" t="str">
        <f>HYPERLINK("http://www.vami.ru/default.aspx?page=itc","http://www.vami.ru/default.aspx?page=itc")</f>
        <v>http://www.vami.ru/default.aspx?page=itc</v>
      </c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8.2" x14ac:dyDescent="0.3">
      <c r="A36" s="9">
        <v>33</v>
      </c>
      <c r="B36" s="9" t="s">
        <v>1932</v>
      </c>
      <c r="C36" s="9" t="s">
        <v>537</v>
      </c>
      <c r="D36" s="9" t="s">
        <v>292</v>
      </c>
      <c r="E36" s="9" t="s">
        <v>146</v>
      </c>
      <c r="F36" s="11" t="str">
        <f>HYPERLINK("http://www.rusal.ru/about/41/","http://www.rusal.ru/about/41/")</f>
        <v>http://www.rusal.ru/about/41/</v>
      </c>
      <c r="G36" s="11" t="str">
        <f>HYPERLINK("https://hh.ru/employer/2897","https://hh.ru/employer/2897")</f>
        <v>https://hh.ru/employer/2897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42" x14ac:dyDescent="0.3">
      <c r="A37" s="9">
        <v>34</v>
      </c>
      <c r="B37" s="9" t="s">
        <v>1936</v>
      </c>
      <c r="C37" s="9" t="s">
        <v>537</v>
      </c>
      <c r="D37" s="9" t="s">
        <v>293</v>
      </c>
      <c r="E37" s="9" t="s">
        <v>146</v>
      </c>
      <c r="F37" s="11" t="str">
        <f>HYPERLINK("http://www.krasm.com/personnel/personnel.aspx?ItemId=40","http://www.krasm.com/personnel/personnel.aspx?ItemId=40")</f>
        <v>http://www.krasm.com/personnel/personnel.aspx?ItemId=40</v>
      </c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42" x14ac:dyDescent="0.3">
      <c r="A38" s="9">
        <v>35</v>
      </c>
      <c r="B38" s="9" t="s">
        <v>1937</v>
      </c>
      <c r="C38" s="9" t="s">
        <v>537</v>
      </c>
      <c r="D38" s="9" t="s">
        <v>294</v>
      </c>
      <c r="E38" s="9" t="s">
        <v>146</v>
      </c>
      <c r="F38" s="11" t="str">
        <f>HYPERLINK("http://www.rusal.ru/about/27/","http://www.rusal.ru/about/27/")</f>
        <v>http://www.rusal.ru/about/27/</v>
      </c>
      <c r="G38" s="11" t="str">
        <f>HYPERLINK("https://hh.ru/employer/2897","https://hh.ru/employer/2897")</f>
        <v>https://hh.ru/employer/2897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8.2" x14ac:dyDescent="0.3">
      <c r="A39" s="9">
        <v>36</v>
      </c>
      <c r="B39" s="9" t="s">
        <v>1941</v>
      </c>
      <c r="C39" s="9" t="s">
        <v>537</v>
      </c>
      <c r="D39" s="9" t="s">
        <v>1942</v>
      </c>
      <c r="E39" s="9" t="s">
        <v>146</v>
      </c>
      <c r="F39" s="11" t="str">
        <f>HYPERLINK("http://www.iss-reshetnev.ru/about","http://www.iss-reshetnev.ru/about")</f>
        <v>http://www.iss-reshetnev.ru/about</v>
      </c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8.2" x14ac:dyDescent="0.3">
      <c r="A40" s="9">
        <v>37</v>
      </c>
      <c r="B40" s="9" t="s">
        <v>1946</v>
      </c>
      <c r="C40" s="9" t="s">
        <v>537</v>
      </c>
      <c r="D40" s="9" t="s">
        <v>1947</v>
      </c>
      <c r="E40" s="9" t="s">
        <v>146</v>
      </c>
      <c r="F40" s="11" t="str">
        <f>HYPERLINK("http://www.nordstar.ru/about/company/","http://www.nordstar.ru/about/company/")</f>
        <v>http://www.nordstar.ru/about/company/</v>
      </c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8.2" x14ac:dyDescent="0.3">
      <c r="A41" s="9">
        <v>38</v>
      </c>
      <c r="B41" s="9" t="s">
        <v>1951</v>
      </c>
      <c r="C41" s="9" t="s">
        <v>537</v>
      </c>
      <c r="D41" s="9" t="s">
        <v>1952</v>
      </c>
      <c r="E41" s="9" t="s">
        <v>146</v>
      </c>
      <c r="F41" s="12"/>
      <c r="G41" s="1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42" x14ac:dyDescent="0.3">
      <c r="A42" s="9">
        <v>39</v>
      </c>
      <c r="B42" s="9" t="s">
        <v>1953</v>
      </c>
      <c r="C42" s="9" t="s">
        <v>537</v>
      </c>
      <c r="D42" s="9" t="s">
        <v>1954</v>
      </c>
      <c r="E42" s="9" t="s">
        <v>146</v>
      </c>
      <c r="F42" s="10" t="s">
        <v>1955</v>
      </c>
      <c r="G42" s="1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97.2" x14ac:dyDescent="0.3">
      <c r="A43" s="9">
        <v>40</v>
      </c>
      <c r="B43" s="13" t="s">
        <v>1959</v>
      </c>
      <c r="C43" s="9" t="s">
        <v>537</v>
      </c>
      <c r="D43" s="14" t="s">
        <v>1960</v>
      </c>
      <c r="E43" s="9" t="s">
        <v>146</v>
      </c>
      <c r="F43" s="10" t="s">
        <v>1961</v>
      </c>
      <c r="G43" s="10" t="s">
        <v>1963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42" x14ac:dyDescent="0.3">
      <c r="A44" s="9">
        <v>41</v>
      </c>
      <c r="B44" s="13" t="s">
        <v>1965</v>
      </c>
      <c r="C44" s="9" t="s">
        <v>537</v>
      </c>
      <c r="D44" s="14" t="s">
        <v>1966</v>
      </c>
      <c r="E44" s="9" t="s">
        <v>146</v>
      </c>
      <c r="F44" s="10" t="s">
        <v>1967</v>
      </c>
      <c r="G44" s="1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28.2" x14ac:dyDescent="0.3">
      <c r="A45" s="9">
        <v>42</v>
      </c>
      <c r="B45" s="13" t="s">
        <v>1970</v>
      </c>
      <c r="C45" s="39" t="s">
        <v>647</v>
      </c>
      <c r="D45" s="14" t="s">
        <v>1971</v>
      </c>
      <c r="E45" s="9" t="s">
        <v>146</v>
      </c>
      <c r="F45" s="34" t="s">
        <v>1972</v>
      </c>
      <c r="G45" s="34" t="s">
        <v>1975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28.2" x14ac:dyDescent="0.3">
      <c r="A46" s="9">
        <v>43</v>
      </c>
      <c r="B46" s="13" t="s">
        <v>1978</v>
      </c>
      <c r="C46" s="9" t="s">
        <v>537</v>
      </c>
      <c r="D46" s="14" t="s">
        <v>1979</v>
      </c>
      <c r="E46" s="9" t="s">
        <v>146</v>
      </c>
      <c r="F46" s="12"/>
      <c r="G46" s="1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28.2" x14ac:dyDescent="0.3">
      <c r="A47" s="9">
        <v>44</v>
      </c>
      <c r="B47" s="13" t="s">
        <v>1980</v>
      </c>
      <c r="C47" s="9" t="s">
        <v>515</v>
      </c>
      <c r="D47" s="14" t="s">
        <v>1981</v>
      </c>
      <c r="E47" s="9" t="s">
        <v>146</v>
      </c>
      <c r="F47" s="10" t="s">
        <v>1982</v>
      </c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28.2" x14ac:dyDescent="0.3">
      <c r="A48" s="9">
        <v>45</v>
      </c>
      <c r="B48" s="13" t="s">
        <v>1986</v>
      </c>
      <c r="C48" s="9" t="s">
        <v>537</v>
      </c>
      <c r="D48" s="14" t="s">
        <v>1987</v>
      </c>
      <c r="E48" s="9" t="s">
        <v>146</v>
      </c>
      <c r="F48" s="34" t="s">
        <v>1988</v>
      </c>
      <c r="G48" s="34" t="s">
        <v>658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28.2" x14ac:dyDescent="0.3">
      <c r="A49" s="9">
        <v>46</v>
      </c>
      <c r="B49" s="13" t="s">
        <v>1993</v>
      </c>
      <c r="C49" s="39" t="s">
        <v>647</v>
      </c>
      <c r="D49" s="14" t="s">
        <v>1994</v>
      </c>
      <c r="E49" s="9" t="s">
        <v>146</v>
      </c>
      <c r="F49" s="10" t="s">
        <v>1995</v>
      </c>
      <c r="G49" s="1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42" x14ac:dyDescent="0.3">
      <c r="A50" s="9">
        <v>47</v>
      </c>
      <c r="B50" s="13" t="s">
        <v>1997</v>
      </c>
      <c r="C50" s="9" t="s">
        <v>537</v>
      </c>
      <c r="D50" s="14" t="s">
        <v>1999</v>
      </c>
      <c r="E50" s="9" t="s">
        <v>146</v>
      </c>
      <c r="F50" s="10" t="s">
        <v>2000</v>
      </c>
      <c r="G50" s="1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42" x14ac:dyDescent="0.3">
      <c r="A51" s="9">
        <v>48</v>
      </c>
      <c r="B51" s="13" t="s">
        <v>2003</v>
      </c>
      <c r="C51" s="9" t="s">
        <v>537</v>
      </c>
      <c r="D51" s="14" t="s">
        <v>2004</v>
      </c>
      <c r="E51" s="9" t="s">
        <v>146</v>
      </c>
      <c r="F51" s="10" t="s">
        <v>2005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28.2" x14ac:dyDescent="0.3">
      <c r="A52" s="9">
        <v>49</v>
      </c>
      <c r="B52" s="9" t="s">
        <v>338</v>
      </c>
      <c r="C52" s="9" t="s">
        <v>537</v>
      </c>
      <c r="D52" s="9" t="s">
        <v>339</v>
      </c>
      <c r="E52" s="9" t="s">
        <v>340</v>
      </c>
      <c r="F52" s="10" t="s">
        <v>2007</v>
      </c>
      <c r="G52" s="12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42" x14ac:dyDescent="0.3">
      <c r="A53" s="9">
        <v>50</v>
      </c>
      <c r="B53" s="9" t="s">
        <v>341</v>
      </c>
      <c r="C53" s="9" t="s">
        <v>537</v>
      </c>
      <c r="D53" s="9" t="s">
        <v>342</v>
      </c>
      <c r="E53" s="9" t="s">
        <v>340</v>
      </c>
      <c r="F53" s="11" t="str">
        <f>HYPERLINK("http://ru.nevz.ru/vacancies/","http://ru.nevz.ru/vacancies/")</f>
        <v>http://ru.nevz.ru/vacancies/</v>
      </c>
      <c r="G53" s="12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42" x14ac:dyDescent="0.3">
      <c r="A54" s="9">
        <v>51</v>
      </c>
      <c r="B54" s="9" t="s">
        <v>2014</v>
      </c>
      <c r="C54" s="9" t="s">
        <v>537</v>
      </c>
      <c r="D54" s="9" t="s">
        <v>2015</v>
      </c>
      <c r="E54" s="9" t="s">
        <v>340</v>
      </c>
      <c r="F54" s="11" t="str">
        <f>HYPERLINK("http://www.npzoptics.ru/vacancies/","http://www.npzoptics.ru/vacancies/")</f>
        <v>http://www.npzoptics.ru/vacancies/</v>
      </c>
      <c r="G54" s="1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28.2" x14ac:dyDescent="0.3">
      <c r="A55" s="9">
        <v>52</v>
      </c>
      <c r="B55" s="9" t="s">
        <v>2016</v>
      </c>
      <c r="C55" s="9" t="s">
        <v>537</v>
      </c>
      <c r="D55" s="9" t="s">
        <v>2017</v>
      </c>
      <c r="E55" s="9" t="s">
        <v>340</v>
      </c>
      <c r="F55" s="11" t="str">
        <f>HYPERLINK("https://www.napo.ru/?page_id=39","https://www.napo.ru/?page_id=39")</f>
        <v>https://www.napo.ru/?page_id=39</v>
      </c>
      <c r="G55" s="11" t="str">
        <f>HYPERLINK("https://hh.ru/employer/3471","https://hh.ru/employer/3471")</f>
        <v>https://hh.ru/employer/3471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28.2" x14ac:dyDescent="0.3">
      <c r="A56" s="9">
        <v>53</v>
      </c>
      <c r="B56" s="9" t="s">
        <v>343</v>
      </c>
      <c r="C56" s="9" t="s">
        <v>537</v>
      </c>
      <c r="D56" s="9" t="s">
        <v>2019</v>
      </c>
      <c r="E56" s="9" t="s">
        <v>340</v>
      </c>
      <c r="F56" s="11" t="str">
        <f>HYPERLINK("http://www.posever.ru/vakansii","http://www.posever.ru/vakansii")</f>
        <v>http://www.posever.ru/vakansii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42" x14ac:dyDescent="0.3">
      <c r="A57" s="9">
        <v>54</v>
      </c>
      <c r="B57" s="9" t="s">
        <v>345</v>
      </c>
      <c r="C57" s="9" t="s">
        <v>515</v>
      </c>
      <c r="D57" s="9" t="s">
        <v>2023</v>
      </c>
      <c r="E57" s="9" t="s">
        <v>340</v>
      </c>
      <c r="F57" s="11" t="str">
        <f>HYPERLINK("http://www.iae.nsk.su/index.php/ru/","http://www.iae.nsk.su/index.php/ru/")</f>
        <v>http://www.iae.nsk.su/index.php/ru/</v>
      </c>
      <c r="G57" s="11" t="str">
        <f>HYPERLINK("https://hh.ru/employer/1732860","https://hh.ru/employer/1732860")</f>
        <v>https://hh.ru/employer/1732860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42" x14ac:dyDescent="0.3">
      <c r="A58" s="9">
        <v>55</v>
      </c>
      <c r="B58" s="9" t="s">
        <v>2024</v>
      </c>
      <c r="C58" s="9" t="s">
        <v>515</v>
      </c>
      <c r="D58" s="9" t="s">
        <v>2025</v>
      </c>
      <c r="E58" s="9" t="s">
        <v>340</v>
      </c>
      <c r="F58" s="11" t="str">
        <f>HYPERLINK("http://www.nsu.ru/contacts","http://www.nsu.ru/contacts")</f>
        <v>http://www.nsu.ru/contacts</v>
      </c>
      <c r="G58" s="11" t="str">
        <f>HYPERLINK("https://hh.ru/employer/1144831","https://hh.ru/employer/1144831")</f>
        <v>https://hh.ru/employer/1144831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42" x14ac:dyDescent="0.3">
      <c r="A59" s="9">
        <v>56</v>
      </c>
      <c r="B59" s="9" t="s">
        <v>348</v>
      </c>
      <c r="C59" s="9" t="s">
        <v>538</v>
      </c>
      <c r="D59" s="9" t="s">
        <v>349</v>
      </c>
      <c r="E59" s="9" t="s">
        <v>340</v>
      </c>
      <c r="F59" s="11" t="str">
        <f>HYPERLINK("http://www.hydro.nsc.ru/vacancy/","http://www.hydro.nsc.ru/vacancy/")</f>
        <v>http://www.hydro.nsc.ru/vacancy/</v>
      </c>
      <c r="G59" s="12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28.2" x14ac:dyDescent="0.3">
      <c r="A60" s="9">
        <v>57</v>
      </c>
      <c r="B60" s="9" t="s">
        <v>350</v>
      </c>
      <c r="C60" s="9" t="s">
        <v>538</v>
      </c>
      <c r="D60" s="9" t="s">
        <v>351</v>
      </c>
      <c r="E60" s="9" t="s">
        <v>340</v>
      </c>
      <c r="F60" s="11" t="str">
        <f>HYPERLINK("http://www.philosophy.nsc.ru/job.html","http://www.philosophy.nsc.ru/job.html")</f>
        <v>http://www.philosophy.nsc.ru/job.html</v>
      </c>
      <c r="G60" s="12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28.2" x14ac:dyDescent="0.3">
      <c r="A61" s="9">
        <v>58</v>
      </c>
      <c r="B61" s="9" t="s">
        <v>352</v>
      </c>
      <c r="C61" s="9" t="s">
        <v>538</v>
      </c>
      <c r="D61" s="9" t="s">
        <v>351</v>
      </c>
      <c r="E61" s="9" t="s">
        <v>340</v>
      </c>
      <c r="F61" s="11" t="str">
        <f>HYPERLINK("http://www.philology.nsc.ru/","http://www.philology.nsc.ru/")</f>
        <v>http://www.philology.nsc.ru/</v>
      </c>
      <c r="G61" s="12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55.8" x14ac:dyDescent="0.3">
      <c r="A62" s="9">
        <v>59</v>
      </c>
      <c r="B62" s="9" t="s">
        <v>2033</v>
      </c>
      <c r="C62" s="9" t="s">
        <v>515</v>
      </c>
      <c r="D62" s="9" t="s">
        <v>2034</v>
      </c>
      <c r="E62" s="9" t="s">
        <v>340</v>
      </c>
      <c r="F62" s="11" t="str">
        <f>HYPERLINK("http://www.ngmu.ru/job/list/","http://www.ngmu.ru/job/list/")</f>
        <v>http://www.ngmu.ru/job/list/</v>
      </c>
      <c r="G62" s="11" t="str">
        <f>HYPERLINK("https://hh.ru/employer/926738","https://hh.ru/employer/926738")</f>
        <v>https://hh.ru/employer/926738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42" x14ac:dyDescent="0.3">
      <c r="A63" s="9">
        <v>60</v>
      </c>
      <c r="B63" s="9" t="s">
        <v>356</v>
      </c>
      <c r="C63" s="9" t="s">
        <v>538</v>
      </c>
      <c r="D63" s="9" t="s">
        <v>358</v>
      </c>
      <c r="E63" s="9" t="s">
        <v>340</v>
      </c>
      <c r="F63" s="11" t="str">
        <f>HYPERLINK("http://www.misd.ru/vacancies/","http://www.misd.ru/vacancies/")</f>
        <v>http://www.misd.ru/vacancies/</v>
      </c>
      <c r="G63" s="11" t="str">
        <f>HYPERLINK("https://novosibirsk.hh.ru/employer/2132351","https://novosibirsk.hh.ru/employer/2132351")</f>
        <v>https://novosibirsk.hh.ru/employer/2132351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42" x14ac:dyDescent="0.3">
      <c r="A64" s="9">
        <v>61</v>
      </c>
      <c r="B64" s="9" t="s">
        <v>359</v>
      </c>
      <c r="C64" s="9" t="s">
        <v>515</v>
      </c>
      <c r="D64" s="9" t="s">
        <v>360</v>
      </c>
      <c r="E64" s="9" t="s">
        <v>340</v>
      </c>
      <c r="F64" s="11" t="str">
        <f>HYPERLINK("http://nstu.ru/","http://nstu.ru/")</f>
        <v>http://nstu.ru/</v>
      </c>
      <c r="G64" s="11" t="str">
        <f>HYPERLINK("https://hh.ru/employer/1397855","https://hh.ru/employer/1397855")</f>
        <v>https://hh.ru/employer/1397855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28.2" x14ac:dyDescent="0.3">
      <c r="A65" s="9">
        <v>62</v>
      </c>
      <c r="B65" s="9" t="s">
        <v>2043</v>
      </c>
      <c r="C65" s="9" t="s">
        <v>537</v>
      </c>
      <c r="D65" s="9" t="s">
        <v>2044</v>
      </c>
      <c r="E65" s="9" t="s">
        <v>340</v>
      </c>
      <c r="F65" s="10" t="s">
        <v>2045</v>
      </c>
      <c r="G65" s="10" t="s">
        <v>2050</v>
      </c>
      <c r="H65" s="17"/>
      <c r="I65" s="47"/>
      <c r="J65" s="4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42" x14ac:dyDescent="0.3">
      <c r="A66" s="9">
        <v>63</v>
      </c>
      <c r="B66" s="9" t="s">
        <v>363</v>
      </c>
      <c r="C66" s="9" t="s">
        <v>538</v>
      </c>
      <c r="D66" s="9" t="s">
        <v>364</v>
      </c>
      <c r="E66" s="9" t="s">
        <v>340</v>
      </c>
      <c r="F66" s="11" t="str">
        <f>HYPERLINK("http://www.ievsdv.narod.ru/viz-card-2.html","http://www.ievsdv.narod.ru/viz-card-2.html")</f>
        <v>http://www.ievsdv.narod.ru/viz-card-2.html</v>
      </c>
      <c r="G66" s="12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28.2" x14ac:dyDescent="0.3">
      <c r="A67" s="9">
        <v>64</v>
      </c>
      <c r="B67" s="9" t="s">
        <v>2055</v>
      </c>
      <c r="C67" s="9" t="s">
        <v>515</v>
      </c>
      <c r="D67" s="9" t="s">
        <v>2056</v>
      </c>
      <c r="E67" s="9" t="s">
        <v>340</v>
      </c>
      <c r="F67" s="30"/>
      <c r="G67" s="12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28.2" x14ac:dyDescent="0.3">
      <c r="A68" s="9">
        <v>65</v>
      </c>
      <c r="B68" s="9" t="s">
        <v>2057</v>
      </c>
      <c r="C68" s="9" t="s">
        <v>537</v>
      </c>
      <c r="D68" s="9" t="s">
        <v>2058</v>
      </c>
      <c r="E68" s="9" t="s">
        <v>340</v>
      </c>
      <c r="F68" s="10" t="s">
        <v>2059</v>
      </c>
      <c r="G68" s="30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28.2" x14ac:dyDescent="0.3">
      <c r="A69" s="9">
        <v>66</v>
      </c>
      <c r="B69" s="9" t="s">
        <v>2063</v>
      </c>
      <c r="C69" s="9" t="s">
        <v>537</v>
      </c>
      <c r="D69" s="9" t="s">
        <v>2064</v>
      </c>
      <c r="E69" s="9" t="s">
        <v>340</v>
      </c>
      <c r="F69" s="34" t="s">
        <v>2065</v>
      </c>
      <c r="G69" s="34" t="s">
        <v>2069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28.2" x14ac:dyDescent="0.3">
      <c r="A70" s="9">
        <v>67</v>
      </c>
      <c r="B70" s="9" t="s">
        <v>366</v>
      </c>
      <c r="C70" s="9" t="s">
        <v>537</v>
      </c>
      <c r="D70" s="9" t="s">
        <v>367</v>
      </c>
      <c r="E70" s="9" t="s">
        <v>154</v>
      </c>
      <c r="F70" s="11" t="str">
        <f>HYPERLINK("http://www.omskagregat.ru/vacancies","http://www.omskagregat.ru/vacancies")</f>
        <v>http://www.omskagregat.ru/vacancies</v>
      </c>
      <c r="G70" s="11" t="str">
        <f>HYPERLINK("https://hh.ru/employer/620503","https://hh.ru/employer/620503")</f>
        <v>https://hh.ru/employer/620503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42" x14ac:dyDescent="0.3">
      <c r="A71" s="9">
        <v>68</v>
      </c>
      <c r="B71" s="9" t="s">
        <v>369</v>
      </c>
      <c r="C71" s="9" t="s">
        <v>538</v>
      </c>
      <c r="D71" s="9" t="s">
        <v>370</v>
      </c>
      <c r="E71" s="9" t="s">
        <v>154</v>
      </c>
      <c r="F71" s="11" t="str">
        <f>HYPERLINK("http://www.иппу.рф/vybory_direktora_ippu_so_ran/","http://www.xn--h1aoaq.xn--p1ai/vybory_direktora_ippu_so_ran/")</f>
        <v>http://www.xn--h1aoaq.xn--p1ai/vybory_direktora_ippu_so_ran/</v>
      </c>
      <c r="G71" s="12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55.8" x14ac:dyDescent="0.3">
      <c r="A72" s="9">
        <v>69</v>
      </c>
      <c r="B72" s="9" t="s">
        <v>2077</v>
      </c>
      <c r="C72" s="9" t="s">
        <v>515</v>
      </c>
      <c r="D72" s="9" t="s">
        <v>2078</v>
      </c>
      <c r="E72" s="9" t="s">
        <v>154</v>
      </c>
      <c r="F72" s="11" t="str">
        <f>HYPERLINK("http://omsk-osma.ru/kontakty/telefony-i-adresa-podrazdeleniy-omgmu/","http://omsk-osma.ru/kontakty/telefony-i-adresa-podrazdeleniy-omgmu/")</f>
        <v>http://omsk-osma.ru/kontakty/telefony-i-adresa-podrazdeleniy-omgmu/</v>
      </c>
      <c r="G72" s="11" t="str">
        <f>HYPERLINK("https://hh.ru/employer/1376332","https://hh.ru/employer/1376332")</f>
        <v>https://hh.ru/employer/1376332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42" x14ac:dyDescent="0.3">
      <c r="A73" s="9">
        <v>70</v>
      </c>
      <c r="B73" s="9" t="s">
        <v>2082</v>
      </c>
      <c r="C73" s="9" t="s">
        <v>515</v>
      </c>
      <c r="D73" s="9" t="s">
        <v>2083</v>
      </c>
      <c r="E73" s="9" t="s">
        <v>154</v>
      </c>
      <c r="F73" s="11" t="str">
        <f>HYPERLINK("http://www.omgups.ru/sveden/common/index.html#1","http://www.omgups.ru/sveden/common/index.html#1")</f>
        <v>http://www.omgups.ru/sveden/common/index.html#1</v>
      </c>
      <c r="G73" s="12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42" x14ac:dyDescent="0.3">
      <c r="A74" s="9">
        <v>71</v>
      </c>
      <c r="B74" s="9" t="s">
        <v>372</v>
      </c>
      <c r="C74" s="9" t="s">
        <v>515</v>
      </c>
      <c r="D74" s="9" t="s">
        <v>373</v>
      </c>
      <c r="E74" s="9" t="s">
        <v>154</v>
      </c>
      <c r="F74" s="11" t="str">
        <f>HYPERLINK("http://www.omgtu.ru/","http://www.omgtu.ru/")</f>
        <v>http://www.omgtu.ru/</v>
      </c>
      <c r="G74" s="12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42" x14ac:dyDescent="0.3">
      <c r="A75" s="9">
        <v>72</v>
      </c>
      <c r="B75" s="13" t="s">
        <v>2085</v>
      </c>
      <c r="C75" s="25" t="s">
        <v>564</v>
      </c>
      <c r="D75" s="14" t="s">
        <v>2086</v>
      </c>
      <c r="E75" s="9" t="s">
        <v>154</v>
      </c>
      <c r="F75" s="10" t="s">
        <v>2087</v>
      </c>
      <c r="G75" s="11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28.2" x14ac:dyDescent="0.3">
      <c r="A76" s="9">
        <v>73</v>
      </c>
      <c r="B76" s="9" t="s">
        <v>2094</v>
      </c>
      <c r="C76" s="25" t="s">
        <v>564</v>
      </c>
      <c r="D76" s="22" t="s">
        <v>2095</v>
      </c>
      <c r="E76" s="9" t="s">
        <v>154</v>
      </c>
      <c r="F76" s="10" t="s">
        <v>2096</v>
      </c>
      <c r="G76" s="11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28.2" x14ac:dyDescent="0.3">
      <c r="A77" s="9">
        <v>74</v>
      </c>
      <c r="B77" s="13" t="s">
        <v>2098</v>
      </c>
      <c r="C77" s="9" t="s">
        <v>537</v>
      </c>
      <c r="D77" s="14" t="s">
        <v>2099</v>
      </c>
      <c r="E77" s="9" t="s">
        <v>154</v>
      </c>
      <c r="F77" s="10" t="s">
        <v>2100</v>
      </c>
      <c r="G77" s="11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28.2" x14ac:dyDescent="0.3">
      <c r="A78" s="9">
        <v>75</v>
      </c>
      <c r="B78" s="9" t="s">
        <v>2105</v>
      </c>
      <c r="C78" s="9" t="s">
        <v>537</v>
      </c>
      <c r="D78" s="9" t="s">
        <v>440</v>
      </c>
      <c r="E78" s="9" t="s">
        <v>209</v>
      </c>
      <c r="F78" s="11" t="str">
        <f>HYPERLINK("http://www.rusal.ru/about/4/","http://www.rusal.ru/about/4/")</f>
        <v>http://www.rusal.ru/about/4/</v>
      </c>
      <c r="G78" s="11" t="str">
        <f>HYPERLINK("https://hh.ru/employer/2897","https://hh.ru/employer/2897")</f>
        <v>https://hh.ru/employer/2897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42" x14ac:dyDescent="0.3">
      <c r="A79" s="9">
        <v>76</v>
      </c>
      <c r="B79" s="9" t="s">
        <v>2109</v>
      </c>
      <c r="C79" s="9" t="s">
        <v>515</v>
      </c>
      <c r="D79" s="9" t="s">
        <v>2110</v>
      </c>
      <c r="E79" s="9" t="s">
        <v>131</v>
      </c>
      <c r="F79" s="11" t="str">
        <f>HYPERLINK("http://www.tsuab.ru/ru/","http://www.tsuab.ru/ru/")</f>
        <v>http://www.tsuab.ru/ru/</v>
      </c>
      <c r="G79" s="11" t="str">
        <f>HYPERLINK("https://hh.ru/employer/1774071","https://hh.ru/employer/1774071")</f>
        <v>https://hh.ru/employer/1774071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28.2" x14ac:dyDescent="0.3">
      <c r="A80" s="9">
        <v>77</v>
      </c>
      <c r="B80" s="9" t="s">
        <v>2114</v>
      </c>
      <c r="C80" s="9" t="s">
        <v>537</v>
      </c>
      <c r="D80" s="9" t="s">
        <v>2115</v>
      </c>
      <c r="E80" s="9" t="s">
        <v>131</v>
      </c>
      <c r="F80" s="11" t="str">
        <f>HYPERLINK("http://tdsk.tomsk.ru/about/","http://tdsk.tomsk.ru/about/")</f>
        <v>http://tdsk.tomsk.ru/about/</v>
      </c>
      <c r="G80" s="11" t="str">
        <f>HYPERLINK("https://tomsk.hh.ru/employer/1184629","https://tomsk.hh.ru/employer/1184629")</f>
        <v>https://tomsk.hh.ru/employer/1184629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28.2" x14ac:dyDescent="0.3">
      <c r="A81" s="9">
        <v>78</v>
      </c>
      <c r="B81" s="9" t="s">
        <v>2116</v>
      </c>
      <c r="C81" s="9" t="s">
        <v>537</v>
      </c>
      <c r="D81" s="9" t="s">
        <v>2117</v>
      </c>
      <c r="E81" s="9" t="s">
        <v>131</v>
      </c>
      <c r="F81" s="11" t="str">
        <f>HYPERLINK("http://tomlesdrev.ru/feedback/","http://tomlesdrev.ru/feedback/")</f>
        <v>http://tomlesdrev.ru/feedback/</v>
      </c>
      <c r="G81" s="11" t="str">
        <f>HYPERLINK("https://hh.ru/employer/1062767","https://hh.ru/employer/1062767")</f>
        <v>https://hh.ru/employer/1062767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28.2" x14ac:dyDescent="0.3">
      <c r="A82" s="9">
        <v>79</v>
      </c>
      <c r="B82" s="9" t="s">
        <v>2121</v>
      </c>
      <c r="C82" s="9" t="s">
        <v>542</v>
      </c>
      <c r="D82" s="9" t="s">
        <v>2122</v>
      </c>
      <c r="E82" s="9" t="s">
        <v>131</v>
      </c>
      <c r="F82" s="11" t="str">
        <f>HYPERLINK("http://www.artlife.ru/company/contacts.html","http://www.artlife.ru/company/contacts.html")</f>
        <v>http://www.artlife.ru/company/contacts.html</v>
      </c>
      <c r="G82" s="11" t="str">
        <f>HYPERLINK("https://hh.ru/employer/749451","https://hh.ru/employer/749451")</f>
        <v>https://hh.ru/employer/749451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28.2" x14ac:dyDescent="0.3">
      <c r="A83" s="9">
        <v>80</v>
      </c>
      <c r="B83" s="9" t="s">
        <v>479</v>
      </c>
      <c r="C83" s="9" t="s">
        <v>538</v>
      </c>
      <c r="D83" s="9" t="s">
        <v>2125</v>
      </c>
      <c r="E83" s="9" t="s">
        <v>131</v>
      </c>
      <c r="F83" s="11" t="str">
        <f>HYPERLINK("http://www.niipp.ru/about/vacancy/","http://www.niipp.ru/about/vacancy/")</f>
        <v>http://www.niipp.ru/about/vacancy/</v>
      </c>
      <c r="G83" s="11" t="str">
        <f>HYPERLINK("https://hh.ru/employer/1066567","https://hh.ru/employer/1066567")</f>
        <v>https://hh.ru/employer/1066567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28.2" x14ac:dyDescent="0.3">
      <c r="A84" s="9">
        <v>81</v>
      </c>
      <c r="B84" s="9" t="s">
        <v>480</v>
      </c>
      <c r="C84" s="9" t="s">
        <v>538</v>
      </c>
      <c r="D84" s="9" t="s">
        <v>481</v>
      </c>
      <c r="E84" s="9" t="s">
        <v>131</v>
      </c>
      <c r="F84" s="11" t="str">
        <f>HYPERLINK("http://www.micran.ru/about/vacancy/","http://www.micran.ru/about/vacancy/")</f>
        <v>http://www.micran.ru/about/vacancy/</v>
      </c>
      <c r="G84" s="11" t="str">
        <f>HYPERLINK("https://hh.ru/employer/1023318","https://hh.ru/employer/1023318")</f>
        <v>https://hh.ru/employer/1023318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55.8" x14ac:dyDescent="0.3">
      <c r="A85" s="9">
        <v>82</v>
      </c>
      <c r="B85" s="9" t="s">
        <v>2132</v>
      </c>
      <c r="C85" s="9" t="s">
        <v>515</v>
      </c>
      <c r="D85" s="9" t="s">
        <v>2133</v>
      </c>
      <c r="E85" s="9" t="s">
        <v>131</v>
      </c>
      <c r="F85" s="11" t="str">
        <f>HYPERLINK("http://www.ssmu.ru/ru/contacts/","http://www.ssmu.ru/ru/contacts/")</f>
        <v>http://www.ssmu.ru/ru/contacts/</v>
      </c>
      <c r="G85" s="11" t="str">
        <f>HYPERLINK("https://hh.ru/employer/2264263","https://hh.ru/employer/2264263")</f>
        <v>https://hh.ru/employer/2264263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42" x14ac:dyDescent="0.3">
      <c r="A86" s="9">
        <v>83</v>
      </c>
      <c r="B86" s="9" t="s">
        <v>2135</v>
      </c>
      <c r="C86" s="9" t="s">
        <v>515</v>
      </c>
      <c r="D86" s="9" t="s">
        <v>2136</v>
      </c>
      <c r="E86" s="9" t="s">
        <v>131</v>
      </c>
      <c r="F86" s="11" t="str">
        <f>HYPERLINK("http://tpu.ru/","http://tpu.ru/")</f>
        <v>http://tpu.ru/</v>
      </c>
      <c r="G86" s="11" t="str">
        <f>HYPERLINK("https://hh.ru/employer/860185","https://hh.ru/employer/860185")</f>
        <v>https://hh.ru/employer/860185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42" x14ac:dyDescent="0.3">
      <c r="A87" s="9">
        <v>84</v>
      </c>
      <c r="B87" s="9" t="s">
        <v>2142</v>
      </c>
      <c r="C87" s="9" t="s">
        <v>515</v>
      </c>
      <c r="D87" s="9" t="s">
        <v>2143</v>
      </c>
      <c r="E87" s="9" t="s">
        <v>131</v>
      </c>
      <c r="F87" s="11" t="str">
        <f>HYPERLINK("https://tusur.ru/","https://tusur.ru/")</f>
        <v>https://tusur.ru/</v>
      </c>
      <c r="G87" s="12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42" x14ac:dyDescent="0.3">
      <c r="A88" s="9">
        <v>85</v>
      </c>
      <c r="B88" s="9" t="s">
        <v>2145</v>
      </c>
      <c r="C88" s="9" t="s">
        <v>515</v>
      </c>
      <c r="D88" s="9" t="s">
        <v>2146</v>
      </c>
      <c r="E88" s="9" t="s">
        <v>131</v>
      </c>
      <c r="F88" s="11" t="str">
        <f>HYPERLINK("http://www.tsu.ru/","http://www.tsu.ru/")</f>
        <v>http://www.tsu.ru/</v>
      </c>
      <c r="G88" s="11" t="str">
        <f>HYPERLINK("https://hh.ru/employer/2126562","https://hh.ru/employer/2126562")</f>
        <v>https://hh.ru/employer/2126562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42" x14ac:dyDescent="0.3">
      <c r="A89" s="9">
        <v>86</v>
      </c>
      <c r="B89" s="9" t="s">
        <v>482</v>
      </c>
      <c r="C89" s="9" t="s">
        <v>538</v>
      </c>
      <c r="D89" s="9" t="s">
        <v>483</v>
      </c>
      <c r="E89" s="9" t="s">
        <v>131</v>
      </c>
      <c r="F89" s="11" t="str">
        <f>HYPERLINK("http://www.imces.ru/index.php?rm=news&amp;action=viewArt&amp;cat_id=374","http://www.imces.ru/index.php?rm=news&amp;action=viewArt&amp;cat_id=374")</f>
        <v>http://www.imces.ru/index.php?rm=news&amp;action=viewArt&amp;cat_id=374</v>
      </c>
      <c r="G89" s="12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28.2" x14ac:dyDescent="0.3">
      <c r="A90" s="9">
        <v>87</v>
      </c>
      <c r="B90" s="9" t="s">
        <v>484</v>
      </c>
      <c r="C90" s="9" t="s">
        <v>538</v>
      </c>
      <c r="D90" s="9" t="s">
        <v>485</v>
      </c>
      <c r="E90" s="9" t="s">
        <v>131</v>
      </c>
      <c r="F90" s="11" t="str">
        <f>HYPERLINK("http://www.hcei.tsc.ru/ru/cat/vacancy/vacancy.html","http://www.hcei.tsc.ru/ru/cat/vacancy/vacancy.html")</f>
        <v>http://www.hcei.tsc.ru/ru/cat/vacancy/vacancy.html</v>
      </c>
      <c r="G90" s="12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42" x14ac:dyDescent="0.3">
      <c r="A91" s="9">
        <v>88</v>
      </c>
      <c r="B91" s="9" t="s">
        <v>486</v>
      </c>
      <c r="C91" s="9" t="s">
        <v>538</v>
      </c>
      <c r="D91" s="9" t="s">
        <v>487</v>
      </c>
      <c r="E91" s="9" t="s">
        <v>131</v>
      </c>
      <c r="F91" s="11" t="str">
        <f>HYPERLINK("http://www.ispms.ru/ru/51/","http://www.ispms.ru/ru/51/")</f>
        <v>http://www.ispms.ru/ru/51/</v>
      </c>
      <c r="G91" s="12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28.2" x14ac:dyDescent="0.3">
      <c r="A92" s="9">
        <v>89</v>
      </c>
      <c r="B92" s="9" t="s">
        <v>2150</v>
      </c>
      <c r="C92" s="9" t="s">
        <v>537</v>
      </c>
      <c r="D92" s="9" t="s">
        <v>2151</v>
      </c>
      <c r="E92" s="9" t="s">
        <v>131</v>
      </c>
      <c r="F92" s="11" t="str">
        <f>HYPERLINK("http://www.elecard.com/ru/company/vacancy.html","http://www.elecard.com/ru/company/vacancy.html")</f>
        <v>http://www.elecard.com/ru/company/vacancy.html</v>
      </c>
      <c r="G92" s="12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42" x14ac:dyDescent="0.3">
      <c r="A93" s="9">
        <v>90</v>
      </c>
      <c r="B93" s="9" t="s">
        <v>2155</v>
      </c>
      <c r="C93" s="9" t="s">
        <v>538</v>
      </c>
      <c r="D93" s="9" t="s">
        <v>488</v>
      </c>
      <c r="E93" s="9" t="s">
        <v>131</v>
      </c>
      <c r="F93" s="11" t="str">
        <f>HYPERLINK("http://www.perinat.tomsk.ru/11/","http://www.perinat.tomsk.ru/11/")</f>
        <v>http://www.perinat.tomsk.ru/11/</v>
      </c>
      <c r="G93" s="12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42" x14ac:dyDescent="0.3">
      <c r="A94" s="9">
        <v>91</v>
      </c>
      <c r="B94" s="9" t="s">
        <v>2156</v>
      </c>
      <c r="C94" s="9" t="s">
        <v>538</v>
      </c>
      <c r="D94" s="9" t="s">
        <v>2157</v>
      </c>
      <c r="E94" s="9" t="s">
        <v>131</v>
      </c>
      <c r="F94" s="10" t="s">
        <v>2158</v>
      </c>
      <c r="G94" s="30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28.2" x14ac:dyDescent="0.3">
      <c r="A95" s="9">
        <v>92</v>
      </c>
      <c r="B95" s="9" t="s">
        <v>2161</v>
      </c>
      <c r="C95" s="9" t="s">
        <v>537</v>
      </c>
      <c r="D95" s="9" t="s">
        <v>2162</v>
      </c>
      <c r="E95" s="9" t="s">
        <v>131</v>
      </c>
      <c r="F95" s="10" t="s">
        <v>2163</v>
      </c>
      <c r="G95" s="10" t="s">
        <v>2165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28.2" x14ac:dyDescent="0.3">
      <c r="A96" s="9">
        <v>93</v>
      </c>
      <c r="B96" s="49" t="s">
        <v>2169</v>
      </c>
      <c r="C96" s="9" t="s">
        <v>537</v>
      </c>
      <c r="D96" s="13" t="s">
        <v>2173</v>
      </c>
      <c r="E96" s="9" t="s">
        <v>131</v>
      </c>
      <c r="F96" s="50" t="s">
        <v>2174</v>
      </c>
      <c r="G96" s="50" t="s">
        <v>2182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28.2" x14ac:dyDescent="0.3">
      <c r="A97" s="9">
        <v>94</v>
      </c>
      <c r="B97" s="13" t="s">
        <v>2184</v>
      </c>
      <c r="C97" s="9" t="s">
        <v>537</v>
      </c>
      <c r="D97" s="14" t="s">
        <v>2186</v>
      </c>
      <c r="E97" s="9" t="s">
        <v>131</v>
      </c>
      <c r="F97" s="50" t="s">
        <v>2188</v>
      </c>
      <c r="G97" s="50" t="s">
        <v>2192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28.2" x14ac:dyDescent="0.3">
      <c r="A98" s="9">
        <v>95</v>
      </c>
      <c r="B98" s="13" t="s">
        <v>2196</v>
      </c>
      <c r="C98" s="9" t="s">
        <v>537</v>
      </c>
      <c r="D98" s="14" t="s">
        <v>2197</v>
      </c>
      <c r="E98" s="9" t="s">
        <v>131</v>
      </c>
      <c r="F98" s="26" t="s">
        <v>2198</v>
      </c>
      <c r="G98" s="26" t="s">
        <v>658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28.2" x14ac:dyDescent="0.3">
      <c r="A99" s="9">
        <v>96</v>
      </c>
      <c r="B99" s="13" t="s">
        <v>2202</v>
      </c>
      <c r="C99" s="9" t="s">
        <v>537</v>
      </c>
      <c r="D99" s="14" t="s">
        <v>2204</v>
      </c>
      <c r="E99" s="9" t="s">
        <v>131</v>
      </c>
      <c r="F99" s="34" t="s">
        <v>2205</v>
      </c>
      <c r="G99" s="34" t="s">
        <v>658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28.2" x14ac:dyDescent="0.3">
      <c r="A100" s="9">
        <v>97</v>
      </c>
      <c r="B100" s="13" t="s">
        <v>2209</v>
      </c>
      <c r="C100" s="9" t="s">
        <v>537</v>
      </c>
      <c r="D100" s="14" t="s">
        <v>2210</v>
      </c>
      <c r="E100" s="9" t="s">
        <v>131</v>
      </c>
      <c r="F100" s="50" t="s">
        <v>2211</v>
      </c>
      <c r="G100" s="12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3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3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3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3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3">
      <c r="A105" s="3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3">
      <c r="A106" s="3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3">
      <c r="A107" s="3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3">
      <c r="A108" s="3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3">
      <c r="A109" s="3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3">
      <c r="A110" s="3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3">
      <c r="A111" s="3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3">
      <c r="A112" s="3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3">
      <c r="A113" s="3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3">
      <c r="A114" s="3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3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3">
      <c r="A116" s="3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3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3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3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3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3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3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3">
      <c r="A123" s="3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3">
      <c r="A124" s="3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3">
      <c r="A125" s="3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3">
      <c r="A126" s="3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3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3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3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3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3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3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3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3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3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3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3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3">
      <c r="A138" s="3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3">
      <c r="A139" s="3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3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3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3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3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3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3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3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3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x14ac:dyDescent="0.3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x14ac:dyDescent="0.3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x14ac:dyDescent="0.3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x14ac:dyDescent="0.3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x14ac:dyDescent="0.3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x14ac:dyDescent="0.3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3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x14ac:dyDescent="0.3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x14ac:dyDescent="0.3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x14ac:dyDescent="0.3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x14ac:dyDescent="0.3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x14ac:dyDescent="0.3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x14ac:dyDescent="0.3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3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3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3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3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3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3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3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3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3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3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3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3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x14ac:dyDescent="0.3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x14ac:dyDescent="0.3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x14ac:dyDescent="0.3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x14ac:dyDescent="0.3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x14ac:dyDescent="0.3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x14ac:dyDescent="0.3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x14ac:dyDescent="0.3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x14ac:dyDescent="0.3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x14ac:dyDescent="0.3">
      <c r="A181" s="3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x14ac:dyDescent="0.3">
      <c r="A182" s="3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x14ac:dyDescent="0.3">
      <c r="A183" s="3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x14ac:dyDescent="0.3">
      <c r="A184" s="3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x14ac:dyDescent="0.3">
      <c r="A185" s="3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x14ac:dyDescent="0.3">
      <c r="A186" s="3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x14ac:dyDescent="0.3">
      <c r="A187" s="3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x14ac:dyDescent="0.3">
      <c r="A188" s="3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x14ac:dyDescent="0.3">
      <c r="A189" s="3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x14ac:dyDescent="0.3">
      <c r="A190" s="3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x14ac:dyDescent="0.3">
      <c r="A191" s="3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x14ac:dyDescent="0.3">
      <c r="A192" s="3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x14ac:dyDescent="0.3">
      <c r="A193" s="3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x14ac:dyDescent="0.3">
      <c r="A194" s="3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x14ac:dyDescent="0.3">
      <c r="A195" s="3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x14ac:dyDescent="0.3">
      <c r="A196" s="3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x14ac:dyDescent="0.3">
      <c r="A197" s="3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x14ac:dyDescent="0.3">
      <c r="A198" s="3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x14ac:dyDescent="0.3">
      <c r="A199" s="3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x14ac:dyDescent="0.3">
      <c r="A200" s="3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x14ac:dyDescent="0.3">
      <c r="A201" s="3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x14ac:dyDescent="0.3">
      <c r="A202" s="3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x14ac:dyDescent="0.3">
      <c r="A203" s="3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x14ac:dyDescent="0.3">
      <c r="A204" s="3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x14ac:dyDescent="0.3">
      <c r="A205" s="3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x14ac:dyDescent="0.3">
      <c r="A206" s="3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x14ac:dyDescent="0.3">
      <c r="A207" s="3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x14ac:dyDescent="0.3">
      <c r="A208" s="3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x14ac:dyDescent="0.3">
      <c r="A209" s="3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x14ac:dyDescent="0.3">
      <c r="A210" s="3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x14ac:dyDescent="0.3">
      <c r="A211" s="3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x14ac:dyDescent="0.3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x14ac:dyDescent="0.3">
      <c r="A213" s="3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x14ac:dyDescent="0.3">
      <c r="A214" s="3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x14ac:dyDescent="0.3">
      <c r="A215" s="3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x14ac:dyDescent="0.3">
      <c r="A216" s="3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x14ac:dyDescent="0.3">
      <c r="A217" s="3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x14ac:dyDescent="0.3">
      <c r="A218" s="3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x14ac:dyDescent="0.3">
      <c r="A219" s="3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x14ac:dyDescent="0.3">
      <c r="A220" s="3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x14ac:dyDescent="0.3">
      <c r="A221" s="3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x14ac:dyDescent="0.3">
      <c r="A222" s="3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x14ac:dyDescent="0.3">
      <c r="A223" s="3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x14ac:dyDescent="0.3">
      <c r="A224" s="3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x14ac:dyDescent="0.3">
      <c r="A225" s="3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x14ac:dyDescent="0.3">
      <c r="A226" s="3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x14ac:dyDescent="0.3">
      <c r="A227" s="3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x14ac:dyDescent="0.3">
      <c r="A228" s="3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x14ac:dyDescent="0.3">
      <c r="A229" s="3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x14ac:dyDescent="0.3">
      <c r="A230" s="3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x14ac:dyDescent="0.3">
      <c r="A231" s="3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x14ac:dyDescent="0.3">
      <c r="A232" s="3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3">
      <c r="A233" s="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x14ac:dyDescent="0.3">
      <c r="A234" s="3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x14ac:dyDescent="0.3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x14ac:dyDescent="0.3">
      <c r="A236" s="3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x14ac:dyDescent="0.3">
      <c r="A237" s="3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x14ac:dyDescent="0.3">
      <c r="A238" s="3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x14ac:dyDescent="0.3">
      <c r="A239" s="3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x14ac:dyDescent="0.3">
      <c r="A240" s="3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x14ac:dyDescent="0.3">
      <c r="A241" s="3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x14ac:dyDescent="0.3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x14ac:dyDescent="0.3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x14ac:dyDescent="0.3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x14ac:dyDescent="0.3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x14ac:dyDescent="0.3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x14ac:dyDescent="0.3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x14ac:dyDescent="0.3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x14ac:dyDescent="0.3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x14ac:dyDescent="0.3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x14ac:dyDescent="0.3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x14ac:dyDescent="0.3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x14ac:dyDescent="0.3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x14ac:dyDescent="0.3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x14ac:dyDescent="0.3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x14ac:dyDescent="0.3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x14ac:dyDescent="0.3">
      <c r="A257" s="3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x14ac:dyDescent="0.3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x14ac:dyDescent="0.3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x14ac:dyDescent="0.3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x14ac:dyDescent="0.3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x14ac:dyDescent="0.3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x14ac:dyDescent="0.3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x14ac:dyDescent="0.3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x14ac:dyDescent="0.3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x14ac:dyDescent="0.3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x14ac:dyDescent="0.3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x14ac:dyDescent="0.3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x14ac:dyDescent="0.3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x14ac:dyDescent="0.3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x14ac:dyDescent="0.3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x14ac:dyDescent="0.3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x14ac:dyDescent="0.3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x14ac:dyDescent="0.3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x14ac:dyDescent="0.3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x14ac:dyDescent="0.3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x14ac:dyDescent="0.3">
      <c r="A277" s="3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x14ac:dyDescent="0.3">
      <c r="A278" s="3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x14ac:dyDescent="0.3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x14ac:dyDescent="0.3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x14ac:dyDescent="0.3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x14ac:dyDescent="0.3">
      <c r="A282" s="3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x14ac:dyDescent="0.3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x14ac:dyDescent="0.3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x14ac:dyDescent="0.3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x14ac:dyDescent="0.3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x14ac:dyDescent="0.3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x14ac:dyDescent="0.3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x14ac:dyDescent="0.3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x14ac:dyDescent="0.3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x14ac:dyDescent="0.3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x14ac:dyDescent="0.3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x14ac:dyDescent="0.3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x14ac:dyDescent="0.3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x14ac:dyDescent="0.3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x14ac:dyDescent="0.3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x14ac:dyDescent="0.3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x14ac:dyDescent="0.3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x14ac:dyDescent="0.3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x14ac:dyDescent="0.3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x14ac:dyDescent="0.3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x14ac:dyDescent="0.3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x14ac:dyDescent="0.3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x14ac:dyDescent="0.3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x14ac:dyDescent="0.3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x14ac:dyDescent="0.3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x14ac:dyDescent="0.3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x14ac:dyDescent="0.3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x14ac:dyDescent="0.3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x14ac:dyDescent="0.3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x14ac:dyDescent="0.3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x14ac:dyDescent="0.3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x14ac:dyDescent="0.3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x14ac:dyDescent="0.3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x14ac:dyDescent="0.3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x14ac:dyDescent="0.3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x14ac:dyDescent="0.3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x14ac:dyDescent="0.3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x14ac:dyDescent="0.3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x14ac:dyDescent="0.3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x14ac:dyDescent="0.3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x14ac:dyDescent="0.3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x14ac:dyDescent="0.3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x14ac:dyDescent="0.3">
      <c r="A324" s="3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x14ac:dyDescent="0.3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x14ac:dyDescent="0.3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x14ac:dyDescent="0.3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x14ac:dyDescent="0.3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x14ac:dyDescent="0.3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x14ac:dyDescent="0.3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x14ac:dyDescent="0.3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x14ac:dyDescent="0.3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x14ac:dyDescent="0.3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x14ac:dyDescent="0.3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x14ac:dyDescent="0.3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3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3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3">
      <c r="A338" s="3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3">
      <c r="A339" s="3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3">
      <c r="A340" s="3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3">
      <c r="A341" s="3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3">
      <c r="A342" s="3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3">
      <c r="A343" s="3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x14ac:dyDescent="0.3">
      <c r="A344" s="3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x14ac:dyDescent="0.3">
      <c r="A345" s="3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x14ac:dyDescent="0.3">
      <c r="A346" s="3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x14ac:dyDescent="0.3">
      <c r="A347" s="3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x14ac:dyDescent="0.3">
      <c r="A348" s="3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3">
      <c r="A349" s="3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x14ac:dyDescent="0.3">
      <c r="A350" s="3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3">
      <c r="A351" s="3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3">
      <c r="A352" s="3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x14ac:dyDescent="0.3">
      <c r="A353" s="3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x14ac:dyDescent="0.3">
      <c r="A354" s="3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x14ac:dyDescent="0.3">
      <c r="A355" s="3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x14ac:dyDescent="0.3">
      <c r="A356" s="3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x14ac:dyDescent="0.3">
      <c r="A357" s="3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x14ac:dyDescent="0.3">
      <c r="A358" s="3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x14ac:dyDescent="0.3">
      <c r="A359" s="3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x14ac:dyDescent="0.3">
      <c r="A360" s="3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x14ac:dyDescent="0.3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x14ac:dyDescent="0.3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x14ac:dyDescent="0.3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x14ac:dyDescent="0.3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3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3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3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3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3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3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3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3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x14ac:dyDescent="0.3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x14ac:dyDescent="0.3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x14ac:dyDescent="0.3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x14ac:dyDescent="0.3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x14ac:dyDescent="0.3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x14ac:dyDescent="0.3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x14ac:dyDescent="0.3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x14ac:dyDescent="0.3">
      <c r="A380" s="3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x14ac:dyDescent="0.3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x14ac:dyDescent="0.3">
      <c r="A382" s="3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x14ac:dyDescent="0.3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x14ac:dyDescent="0.3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x14ac:dyDescent="0.3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3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3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3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x14ac:dyDescent="0.3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x14ac:dyDescent="0.3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x14ac:dyDescent="0.3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x14ac:dyDescent="0.3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x14ac:dyDescent="0.3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x14ac:dyDescent="0.3">
      <c r="A394" s="3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x14ac:dyDescent="0.3">
      <c r="A395" s="3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x14ac:dyDescent="0.3">
      <c r="A396" s="3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x14ac:dyDescent="0.3">
      <c r="A397" s="3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x14ac:dyDescent="0.3">
      <c r="A398" s="3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x14ac:dyDescent="0.3">
      <c r="A399" s="3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x14ac:dyDescent="0.3">
      <c r="A400" s="3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x14ac:dyDescent="0.3">
      <c r="A401" s="3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x14ac:dyDescent="0.3">
      <c r="A402" s="3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x14ac:dyDescent="0.3">
      <c r="A403" s="3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x14ac:dyDescent="0.3">
      <c r="A404" s="3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x14ac:dyDescent="0.3">
      <c r="A405" s="3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x14ac:dyDescent="0.3">
      <c r="A406" s="3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x14ac:dyDescent="0.3">
      <c r="A407" s="3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x14ac:dyDescent="0.3">
      <c r="A408" s="3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x14ac:dyDescent="0.3">
      <c r="A409" s="3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x14ac:dyDescent="0.3">
      <c r="A410" s="3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x14ac:dyDescent="0.3">
      <c r="A411" s="3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x14ac:dyDescent="0.3">
      <c r="A412" s="3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x14ac:dyDescent="0.3">
      <c r="A413" s="3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x14ac:dyDescent="0.3">
      <c r="A414" s="3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x14ac:dyDescent="0.3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x14ac:dyDescent="0.3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x14ac:dyDescent="0.3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x14ac:dyDescent="0.3">
      <c r="A418" s="3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x14ac:dyDescent="0.3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x14ac:dyDescent="0.3">
      <c r="A420" s="3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x14ac:dyDescent="0.3">
      <c r="A421" s="3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x14ac:dyDescent="0.3">
      <c r="A422" s="3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x14ac:dyDescent="0.3">
      <c r="A423" s="3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x14ac:dyDescent="0.3">
      <c r="A424" s="3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x14ac:dyDescent="0.3">
      <c r="A425" s="3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x14ac:dyDescent="0.3">
      <c r="A426" s="3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x14ac:dyDescent="0.3">
      <c r="A427" s="3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x14ac:dyDescent="0.3">
      <c r="A428" s="3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x14ac:dyDescent="0.3">
      <c r="A429" s="3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x14ac:dyDescent="0.3">
      <c r="A430" s="3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x14ac:dyDescent="0.3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x14ac:dyDescent="0.3">
      <c r="A432" s="3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x14ac:dyDescent="0.3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x14ac:dyDescent="0.3">
      <c r="A434" s="3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x14ac:dyDescent="0.3">
      <c r="A435" s="3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x14ac:dyDescent="0.3">
      <c r="A436" s="3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x14ac:dyDescent="0.3">
      <c r="A437" s="3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x14ac:dyDescent="0.3">
      <c r="A438" s="3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x14ac:dyDescent="0.3">
      <c r="A439" s="3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x14ac:dyDescent="0.3">
      <c r="A440" s="3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x14ac:dyDescent="0.3">
      <c r="A441" s="3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x14ac:dyDescent="0.3">
      <c r="A442" s="33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x14ac:dyDescent="0.3">
      <c r="A443" s="33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x14ac:dyDescent="0.3">
      <c r="A444" s="33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x14ac:dyDescent="0.3">
      <c r="A445" s="33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x14ac:dyDescent="0.3">
      <c r="A446" s="33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x14ac:dyDescent="0.3">
      <c r="A447" s="33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x14ac:dyDescent="0.3">
      <c r="A448" s="33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x14ac:dyDescent="0.3">
      <c r="A449" s="33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x14ac:dyDescent="0.3">
      <c r="A450" s="33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x14ac:dyDescent="0.3">
      <c r="A451" s="33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x14ac:dyDescent="0.3">
      <c r="A452" s="3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x14ac:dyDescent="0.3">
      <c r="A453" s="33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x14ac:dyDescent="0.3">
      <c r="A454" s="3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x14ac:dyDescent="0.3">
      <c r="A455" s="33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x14ac:dyDescent="0.3">
      <c r="A456" s="33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x14ac:dyDescent="0.3">
      <c r="A457" s="33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x14ac:dyDescent="0.3">
      <c r="A458" s="33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x14ac:dyDescent="0.3">
      <c r="A459" s="33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x14ac:dyDescent="0.3">
      <c r="A460" s="33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x14ac:dyDescent="0.3">
      <c r="A461" s="33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x14ac:dyDescent="0.3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x14ac:dyDescent="0.3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x14ac:dyDescent="0.3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x14ac:dyDescent="0.3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x14ac:dyDescent="0.3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x14ac:dyDescent="0.3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x14ac:dyDescent="0.3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x14ac:dyDescent="0.3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x14ac:dyDescent="0.3">
      <c r="A470" s="33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x14ac:dyDescent="0.3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x14ac:dyDescent="0.3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x14ac:dyDescent="0.3">
      <c r="A473" s="33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x14ac:dyDescent="0.3">
      <c r="A474" s="33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x14ac:dyDescent="0.3">
      <c r="A475" s="33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x14ac:dyDescent="0.3">
      <c r="A476" s="33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x14ac:dyDescent="0.3">
      <c r="A477" s="33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x14ac:dyDescent="0.3">
      <c r="A478" s="33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x14ac:dyDescent="0.3">
      <c r="A479" s="33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x14ac:dyDescent="0.3">
      <c r="A480" s="33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x14ac:dyDescent="0.3">
      <c r="A481" s="33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x14ac:dyDescent="0.3">
      <c r="A482" s="33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x14ac:dyDescent="0.3">
      <c r="A483" s="33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x14ac:dyDescent="0.3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x14ac:dyDescent="0.3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x14ac:dyDescent="0.3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x14ac:dyDescent="0.3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3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3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3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3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3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3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3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3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3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3">
      <c r="A497" s="33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3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3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3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3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3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3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3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3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3">
      <c r="A506" s="33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3">
      <c r="A507" s="33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3">
      <c r="A508" s="33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3">
      <c r="A509" s="33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3">
      <c r="A510" s="3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3">
      <c r="A511" s="33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3">
      <c r="A512" s="33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3">
      <c r="A513" s="3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3">
      <c r="A514" s="3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3">
      <c r="A515" s="3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3">
      <c r="A516" s="3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3">
      <c r="A517" s="33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3">
      <c r="A518" s="33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3">
      <c r="A519" s="33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3">
      <c r="A520" s="33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3">
      <c r="A521" s="33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3">
      <c r="A522" s="33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3">
      <c r="A523" s="33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3">
      <c r="A524" s="33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3">
      <c r="A525" s="33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3">
      <c r="A526" s="33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3">
      <c r="A527" s="33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3">
      <c r="A528" s="33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3">
      <c r="A529" s="33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3">
      <c r="A530" s="33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3">
      <c r="A531" s="33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3">
      <c r="A532" s="33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3">
      <c r="A533" s="33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3">
      <c r="A534" s="33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3">
      <c r="A535" s="33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3">
      <c r="A536" s="33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3">
      <c r="A537" s="33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3">
      <c r="A538" s="3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3">
      <c r="A539" s="3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3">
      <c r="A540" s="3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3">
      <c r="A541" s="3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3">
      <c r="A542" s="33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3">
      <c r="A543" s="33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3">
      <c r="A544" s="33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3">
      <c r="A545" s="33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3">
      <c r="A546" s="33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3">
      <c r="A547" s="33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3">
      <c r="A548" s="33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3">
      <c r="A549" s="33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3">
      <c r="A550" s="33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3">
      <c r="A551" s="33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3">
      <c r="A552" s="33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3">
      <c r="A553" s="3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3">
      <c r="A554" s="33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3">
      <c r="A555" s="33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3">
      <c r="A556" s="33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3">
      <c r="A557" s="33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3">
      <c r="A558" s="33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3">
      <c r="A559" s="33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3">
      <c r="A560" s="33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3">
      <c r="A561" s="33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3">
      <c r="A562" s="33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3">
      <c r="A563" s="3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3">
      <c r="A564" s="3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3">
      <c r="A565" s="3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3">
      <c r="A566" s="3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3">
      <c r="A567" s="33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3">
      <c r="A568" s="33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3">
      <c r="A569" s="33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3">
      <c r="A570" s="33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3">
      <c r="A571" s="33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3">
      <c r="A572" s="33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3">
      <c r="A573" s="33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3">
      <c r="A574" s="33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3">
      <c r="A575" s="33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3">
      <c r="A576" s="33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3">
      <c r="A577" s="33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3">
      <c r="A578" s="33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3">
      <c r="A579" s="33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3">
      <c r="A580" s="33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3">
      <c r="A581" s="33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3">
      <c r="A582" s="33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3">
      <c r="A583" s="33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3">
      <c r="A584" s="33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3">
      <c r="A585" s="33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3">
      <c r="A586" s="33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3">
      <c r="A587" s="33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3">
      <c r="A588" s="3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3">
      <c r="A589" s="3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3">
      <c r="A590" s="3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3">
      <c r="A591" s="3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3">
      <c r="A592" s="33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3">
      <c r="A593" s="33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3">
      <c r="A594" s="33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3">
      <c r="A595" s="33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3">
      <c r="A596" s="3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3">
      <c r="A597" s="33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3">
      <c r="A598" s="33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3">
      <c r="A599" s="33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3">
      <c r="A600" s="33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3">
      <c r="A601" s="33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3">
      <c r="A602" s="33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3">
      <c r="A603" s="33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3">
      <c r="A604" s="33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3">
      <c r="A605" s="33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3">
      <c r="A606" s="33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3">
      <c r="A607" s="33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3">
      <c r="A608" s="33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3">
      <c r="A609" s="33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3">
      <c r="A610" s="33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3">
      <c r="A611" s="33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3">
      <c r="A612" s="33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3">
      <c r="A613" s="3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3">
      <c r="A614" s="3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3">
      <c r="A615" s="3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3">
      <c r="A616" s="3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3">
      <c r="A617" s="33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3">
      <c r="A618" s="33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3">
      <c r="A619" s="33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3">
      <c r="A620" s="33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3">
      <c r="A621" s="33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3">
      <c r="A622" s="33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3">
      <c r="A623" s="33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3">
      <c r="A624" s="33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3">
      <c r="A625" s="33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3">
      <c r="A626" s="33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3">
      <c r="A627" s="33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3">
      <c r="A628" s="33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3">
      <c r="A629" s="33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3">
      <c r="A630" s="33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3">
      <c r="A631" s="33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3">
      <c r="A632" s="33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3">
      <c r="A633" s="33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3">
      <c r="A634" s="33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3">
      <c r="A635" s="33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3">
      <c r="A636" s="33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3">
      <c r="A637" s="33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3">
      <c r="A638" s="3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3">
      <c r="A639" s="3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3">
      <c r="A640" s="3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3">
      <c r="A641" s="3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3">
      <c r="A642" s="33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3">
      <c r="A643" s="33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3">
      <c r="A644" s="33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3">
      <c r="A645" s="33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3">
      <c r="A646" s="33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3">
      <c r="A647" s="33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3">
      <c r="A648" s="33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3">
      <c r="A649" s="33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3">
      <c r="A650" s="33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3">
      <c r="A651" s="33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3">
      <c r="A652" s="33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3">
      <c r="A653" s="33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3">
      <c r="A654" s="33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3">
      <c r="A655" s="33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3">
      <c r="A656" s="33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3">
      <c r="A657" s="33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3">
      <c r="A658" s="33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3">
      <c r="A659" s="33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3">
      <c r="A660" s="33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3">
      <c r="A661" s="33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3">
      <c r="A662" s="33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3">
      <c r="A663" s="3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3">
      <c r="A664" s="3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3">
      <c r="A665" s="3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3">
      <c r="A666" s="3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3">
      <c r="A667" s="33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3">
      <c r="A668" s="33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3">
      <c r="A669" s="33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3">
      <c r="A670" s="33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3">
      <c r="A671" s="33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3">
      <c r="A672" s="33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3">
      <c r="A673" s="33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3">
      <c r="A674" s="33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3">
      <c r="A675" s="33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3">
      <c r="A676" s="33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3">
      <c r="A677" s="33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3">
      <c r="A678" s="33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3">
      <c r="A679" s="33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3">
      <c r="A680" s="33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3">
      <c r="A681" s="33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3">
      <c r="A682" s="33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3">
      <c r="A683" s="33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3">
      <c r="A684" s="33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3">
      <c r="A685" s="33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3">
      <c r="A686" s="33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3">
      <c r="A687" s="33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3">
      <c r="A688" s="3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3">
      <c r="A689" s="3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3">
      <c r="A690" s="3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3">
      <c r="A691" s="3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3">
      <c r="A692" s="33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3">
      <c r="A693" s="33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3">
      <c r="A694" s="33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3">
      <c r="A695" s="33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3">
      <c r="A696" s="33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3">
      <c r="A697" s="33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3">
      <c r="A698" s="33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3">
      <c r="A699" s="33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3">
      <c r="A700" s="33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3">
      <c r="A701" s="33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3">
      <c r="A702" s="33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3">
      <c r="A703" s="33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3">
      <c r="A704" s="33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3">
      <c r="A705" s="33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3">
      <c r="A706" s="33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3">
      <c r="A707" s="33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3">
      <c r="A708" s="33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3">
      <c r="A709" s="33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3">
      <c r="A710" s="33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3">
      <c r="A711" s="33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3">
      <c r="A712" s="33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3">
      <c r="A713" s="3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3">
      <c r="A714" s="3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3">
      <c r="A715" s="3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3">
      <c r="A716" s="3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3">
      <c r="A717" s="33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3">
      <c r="A718" s="33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3">
      <c r="A719" s="33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3">
      <c r="A720" s="33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3">
      <c r="A721" s="33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3">
      <c r="A722" s="33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3">
      <c r="A723" s="33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3">
      <c r="A724" s="33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3">
      <c r="A725" s="33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3">
      <c r="A726" s="33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3">
      <c r="A727" s="33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3">
      <c r="A728" s="33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3">
      <c r="A729" s="33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3">
      <c r="A730" s="33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3">
      <c r="A731" s="33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3">
      <c r="A732" s="33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3">
      <c r="A733" s="33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3">
      <c r="A734" s="33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3">
      <c r="A735" s="33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3">
      <c r="A736" s="33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3">
      <c r="A737" s="33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3">
      <c r="A738" s="3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3">
      <c r="A739" s="3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3">
      <c r="A740" s="3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3">
      <c r="A741" s="3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3">
      <c r="A742" s="33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3">
      <c r="A743" s="33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3">
      <c r="A744" s="33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3">
      <c r="A745" s="33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3">
      <c r="A746" s="33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3">
      <c r="A747" s="33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3">
      <c r="A748" s="33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x14ac:dyDescent="0.3">
      <c r="A749" s="33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x14ac:dyDescent="0.3">
      <c r="A750" s="33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x14ac:dyDescent="0.3">
      <c r="A751" s="33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x14ac:dyDescent="0.3">
      <c r="A752" s="33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x14ac:dyDescent="0.3">
      <c r="A753" s="33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x14ac:dyDescent="0.3">
      <c r="A754" s="33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x14ac:dyDescent="0.3">
      <c r="A755" s="33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x14ac:dyDescent="0.3">
      <c r="A756" s="33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x14ac:dyDescent="0.3">
      <c r="A757" s="33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x14ac:dyDescent="0.3">
      <c r="A758" s="33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x14ac:dyDescent="0.3">
      <c r="A759" s="33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x14ac:dyDescent="0.3">
      <c r="A760" s="33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x14ac:dyDescent="0.3">
      <c r="A761" s="33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x14ac:dyDescent="0.3">
      <c r="A762" s="33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x14ac:dyDescent="0.3">
      <c r="A763" s="3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x14ac:dyDescent="0.3">
      <c r="A764" s="3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x14ac:dyDescent="0.3">
      <c r="A765" s="3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x14ac:dyDescent="0.3">
      <c r="A766" s="3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x14ac:dyDescent="0.3">
      <c r="A767" s="33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x14ac:dyDescent="0.3">
      <c r="A768" s="33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x14ac:dyDescent="0.3">
      <c r="A769" s="33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x14ac:dyDescent="0.3">
      <c r="A770" s="33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x14ac:dyDescent="0.3">
      <c r="A771" s="33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x14ac:dyDescent="0.3">
      <c r="A772" s="33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x14ac:dyDescent="0.3">
      <c r="A773" s="33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x14ac:dyDescent="0.3">
      <c r="A774" s="33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x14ac:dyDescent="0.3">
      <c r="A775" s="33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x14ac:dyDescent="0.3">
      <c r="A776" s="33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x14ac:dyDescent="0.3">
      <c r="A777" s="33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x14ac:dyDescent="0.3">
      <c r="A778" s="33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x14ac:dyDescent="0.3">
      <c r="A779" s="33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x14ac:dyDescent="0.3">
      <c r="A780" s="33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x14ac:dyDescent="0.3">
      <c r="A781" s="33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x14ac:dyDescent="0.3">
      <c r="A782" s="33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x14ac:dyDescent="0.3">
      <c r="A783" s="33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x14ac:dyDescent="0.3">
      <c r="A784" s="33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x14ac:dyDescent="0.3">
      <c r="A785" s="33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x14ac:dyDescent="0.3">
      <c r="A786" s="33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x14ac:dyDescent="0.3">
      <c r="A787" s="33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x14ac:dyDescent="0.3">
      <c r="A788" s="3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x14ac:dyDescent="0.3">
      <c r="A789" s="3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x14ac:dyDescent="0.3">
      <c r="A790" s="3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x14ac:dyDescent="0.3">
      <c r="A791" s="3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x14ac:dyDescent="0.3">
      <c r="A792" s="33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x14ac:dyDescent="0.3">
      <c r="A793" s="33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x14ac:dyDescent="0.3">
      <c r="A794" s="33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x14ac:dyDescent="0.3">
      <c r="A795" s="33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x14ac:dyDescent="0.3">
      <c r="A796" s="33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x14ac:dyDescent="0.3">
      <c r="A797" s="33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x14ac:dyDescent="0.3">
      <c r="A798" s="33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x14ac:dyDescent="0.3">
      <c r="A799" s="33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x14ac:dyDescent="0.3">
      <c r="A800" s="33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x14ac:dyDescent="0.3">
      <c r="A801" s="33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x14ac:dyDescent="0.3">
      <c r="A802" s="33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x14ac:dyDescent="0.3">
      <c r="A803" s="33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x14ac:dyDescent="0.3">
      <c r="A804" s="33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x14ac:dyDescent="0.3">
      <c r="A805" s="33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x14ac:dyDescent="0.3">
      <c r="A806" s="33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x14ac:dyDescent="0.3">
      <c r="A807" s="33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x14ac:dyDescent="0.3">
      <c r="A808" s="33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x14ac:dyDescent="0.3">
      <c r="A809" s="33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x14ac:dyDescent="0.3">
      <c r="A810" s="33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x14ac:dyDescent="0.3">
      <c r="A811" s="33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x14ac:dyDescent="0.3">
      <c r="A812" s="33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x14ac:dyDescent="0.3">
      <c r="A813" s="3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x14ac:dyDescent="0.3">
      <c r="A814" s="3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x14ac:dyDescent="0.3">
      <c r="A815" s="3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x14ac:dyDescent="0.3">
      <c r="A816" s="3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x14ac:dyDescent="0.3">
      <c r="A817" s="33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x14ac:dyDescent="0.3">
      <c r="A818" s="33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x14ac:dyDescent="0.3">
      <c r="A819" s="33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x14ac:dyDescent="0.3">
      <c r="A820" s="33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x14ac:dyDescent="0.3">
      <c r="A821" s="33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x14ac:dyDescent="0.3">
      <c r="A822" s="33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x14ac:dyDescent="0.3">
      <c r="A823" s="33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x14ac:dyDescent="0.3">
      <c r="A824" s="33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x14ac:dyDescent="0.3">
      <c r="A825" s="33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x14ac:dyDescent="0.3">
      <c r="A826" s="33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x14ac:dyDescent="0.3">
      <c r="A827" s="33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x14ac:dyDescent="0.3">
      <c r="A828" s="33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x14ac:dyDescent="0.3">
      <c r="A829" s="33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x14ac:dyDescent="0.3">
      <c r="A830" s="33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x14ac:dyDescent="0.3">
      <c r="A831" s="33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x14ac:dyDescent="0.3">
      <c r="A832" s="33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x14ac:dyDescent="0.3">
      <c r="A833" s="33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x14ac:dyDescent="0.3">
      <c r="A834" s="33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x14ac:dyDescent="0.3">
      <c r="A835" s="33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x14ac:dyDescent="0.3">
      <c r="A836" s="33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x14ac:dyDescent="0.3">
      <c r="A837" s="33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x14ac:dyDescent="0.3">
      <c r="A838" s="3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x14ac:dyDescent="0.3">
      <c r="A839" s="3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x14ac:dyDescent="0.3">
      <c r="A840" s="3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x14ac:dyDescent="0.3">
      <c r="A841" s="3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x14ac:dyDescent="0.3">
      <c r="A842" s="33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x14ac:dyDescent="0.3">
      <c r="A843" s="33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x14ac:dyDescent="0.3">
      <c r="A844" s="33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x14ac:dyDescent="0.3">
      <c r="A845" s="33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x14ac:dyDescent="0.3">
      <c r="A846" s="33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x14ac:dyDescent="0.3">
      <c r="A847" s="33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x14ac:dyDescent="0.3">
      <c r="A848" s="33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x14ac:dyDescent="0.3">
      <c r="A849" s="33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x14ac:dyDescent="0.3">
      <c r="A850" s="33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x14ac:dyDescent="0.3">
      <c r="A851" s="33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x14ac:dyDescent="0.3">
      <c r="A852" s="33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x14ac:dyDescent="0.3">
      <c r="A853" s="33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x14ac:dyDescent="0.3">
      <c r="A854" s="33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x14ac:dyDescent="0.3">
      <c r="A855" s="33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x14ac:dyDescent="0.3">
      <c r="A856" s="33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x14ac:dyDescent="0.3">
      <c r="A857" s="33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x14ac:dyDescent="0.3">
      <c r="A858" s="33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x14ac:dyDescent="0.3">
      <c r="A859" s="33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x14ac:dyDescent="0.3">
      <c r="A860" s="33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x14ac:dyDescent="0.3">
      <c r="A861" s="33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x14ac:dyDescent="0.3">
      <c r="A862" s="33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x14ac:dyDescent="0.3">
      <c r="A863" s="3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x14ac:dyDescent="0.3">
      <c r="A864" s="3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x14ac:dyDescent="0.3">
      <c r="A865" s="3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x14ac:dyDescent="0.3">
      <c r="A866" s="3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x14ac:dyDescent="0.3">
      <c r="A867" s="33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x14ac:dyDescent="0.3">
      <c r="A868" s="33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x14ac:dyDescent="0.3">
      <c r="A869" s="33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x14ac:dyDescent="0.3">
      <c r="A870" s="33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x14ac:dyDescent="0.3">
      <c r="A871" s="33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x14ac:dyDescent="0.3">
      <c r="A872" s="33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x14ac:dyDescent="0.3">
      <c r="A873" s="33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x14ac:dyDescent="0.3">
      <c r="A874" s="33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x14ac:dyDescent="0.3">
      <c r="A875" s="33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x14ac:dyDescent="0.3">
      <c r="A876" s="33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x14ac:dyDescent="0.3">
      <c r="A877" s="33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x14ac:dyDescent="0.3">
      <c r="A878" s="33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x14ac:dyDescent="0.3">
      <c r="A879" s="33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x14ac:dyDescent="0.3">
      <c r="A880" s="33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x14ac:dyDescent="0.3">
      <c r="A881" s="33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x14ac:dyDescent="0.3">
      <c r="A882" s="33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x14ac:dyDescent="0.3">
      <c r="A883" s="33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x14ac:dyDescent="0.3">
      <c r="A884" s="33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x14ac:dyDescent="0.3">
      <c r="A885" s="33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x14ac:dyDescent="0.3">
      <c r="A886" s="33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x14ac:dyDescent="0.3">
      <c r="A887" s="33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x14ac:dyDescent="0.3">
      <c r="A888" s="3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x14ac:dyDescent="0.3">
      <c r="A889" s="3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x14ac:dyDescent="0.3">
      <c r="A890" s="3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x14ac:dyDescent="0.3">
      <c r="A891" s="3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x14ac:dyDescent="0.3">
      <c r="A892" s="33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x14ac:dyDescent="0.3">
      <c r="A893" s="33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x14ac:dyDescent="0.3">
      <c r="A894" s="33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x14ac:dyDescent="0.3">
      <c r="A895" s="33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x14ac:dyDescent="0.3">
      <c r="A896" s="33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x14ac:dyDescent="0.3">
      <c r="A897" s="33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x14ac:dyDescent="0.3">
      <c r="A898" s="33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x14ac:dyDescent="0.3">
      <c r="A899" s="33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x14ac:dyDescent="0.3">
      <c r="A900" s="33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x14ac:dyDescent="0.3">
      <c r="A901" s="33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x14ac:dyDescent="0.3">
      <c r="A902" s="33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x14ac:dyDescent="0.3">
      <c r="A903" s="33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x14ac:dyDescent="0.3">
      <c r="A904" s="33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x14ac:dyDescent="0.3">
      <c r="A905" s="33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x14ac:dyDescent="0.3">
      <c r="A906" s="33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x14ac:dyDescent="0.3">
      <c r="A907" s="33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x14ac:dyDescent="0.3">
      <c r="A908" s="33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x14ac:dyDescent="0.3">
      <c r="A909" s="33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x14ac:dyDescent="0.3">
      <c r="A910" s="33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x14ac:dyDescent="0.3">
      <c r="A911" s="33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x14ac:dyDescent="0.3">
      <c r="A912" s="33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x14ac:dyDescent="0.3">
      <c r="A913" s="3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x14ac:dyDescent="0.3">
      <c r="A914" s="3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x14ac:dyDescent="0.3">
      <c r="A915" s="3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x14ac:dyDescent="0.3">
      <c r="A916" s="3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x14ac:dyDescent="0.3">
      <c r="A917" s="33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x14ac:dyDescent="0.3">
      <c r="A918" s="33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x14ac:dyDescent="0.3">
      <c r="A919" s="33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x14ac:dyDescent="0.3">
      <c r="A920" s="33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x14ac:dyDescent="0.3">
      <c r="A921" s="33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x14ac:dyDescent="0.3">
      <c r="A922" s="33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x14ac:dyDescent="0.3">
      <c r="A923" s="33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x14ac:dyDescent="0.3">
      <c r="A924" s="33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x14ac:dyDescent="0.3">
      <c r="A925" s="33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x14ac:dyDescent="0.3">
      <c r="A926" s="33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x14ac:dyDescent="0.3">
      <c r="A927" s="33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x14ac:dyDescent="0.3">
      <c r="A928" s="33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x14ac:dyDescent="0.3">
      <c r="A929" s="33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x14ac:dyDescent="0.3">
      <c r="A930" s="33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x14ac:dyDescent="0.3">
      <c r="A931" s="33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x14ac:dyDescent="0.3">
      <c r="A932" s="33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x14ac:dyDescent="0.3">
      <c r="A933" s="33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x14ac:dyDescent="0.3">
      <c r="A934" s="33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x14ac:dyDescent="0.3">
      <c r="A935" s="33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x14ac:dyDescent="0.3">
      <c r="A936" s="33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x14ac:dyDescent="0.3">
      <c r="A937" s="33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x14ac:dyDescent="0.3">
      <c r="A938" s="3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x14ac:dyDescent="0.3">
      <c r="A939" s="3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x14ac:dyDescent="0.3">
      <c r="A940" s="3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x14ac:dyDescent="0.3">
      <c r="A941" s="3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x14ac:dyDescent="0.3">
      <c r="A942" s="33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x14ac:dyDescent="0.3">
      <c r="A943" s="33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x14ac:dyDescent="0.3">
      <c r="A944" s="33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x14ac:dyDescent="0.3">
      <c r="A945" s="33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x14ac:dyDescent="0.3">
      <c r="A946" s="33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x14ac:dyDescent="0.3">
      <c r="A947" s="33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x14ac:dyDescent="0.3">
      <c r="A948" s="33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x14ac:dyDescent="0.3">
      <c r="A949" s="33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x14ac:dyDescent="0.3">
      <c r="A950" s="33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x14ac:dyDescent="0.3">
      <c r="A951" s="33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x14ac:dyDescent="0.3">
      <c r="A952" s="33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x14ac:dyDescent="0.3">
      <c r="A953" s="33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x14ac:dyDescent="0.3">
      <c r="A954" s="33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x14ac:dyDescent="0.3">
      <c r="A955" s="33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x14ac:dyDescent="0.3">
      <c r="A956" s="33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x14ac:dyDescent="0.3">
      <c r="A957" s="33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x14ac:dyDescent="0.3">
      <c r="A958" s="33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x14ac:dyDescent="0.3">
      <c r="A959" s="33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x14ac:dyDescent="0.3">
      <c r="A960" s="33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x14ac:dyDescent="0.3">
      <c r="A961" s="33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x14ac:dyDescent="0.3">
      <c r="A962" s="33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x14ac:dyDescent="0.3">
      <c r="A963" s="3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x14ac:dyDescent="0.3">
      <c r="A964" s="3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x14ac:dyDescent="0.3">
      <c r="A965" s="3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x14ac:dyDescent="0.3">
      <c r="A966" s="3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x14ac:dyDescent="0.3">
      <c r="A967" s="33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x14ac:dyDescent="0.3">
      <c r="A968" s="33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x14ac:dyDescent="0.3">
      <c r="A969" s="33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x14ac:dyDescent="0.3">
      <c r="A970" s="33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x14ac:dyDescent="0.3">
      <c r="A971" s="33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x14ac:dyDescent="0.3">
      <c r="A972" s="33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x14ac:dyDescent="0.3">
      <c r="A973" s="33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x14ac:dyDescent="0.3">
      <c r="A974" s="33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x14ac:dyDescent="0.3">
      <c r="A975" s="33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x14ac:dyDescent="0.3">
      <c r="A976" s="33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x14ac:dyDescent="0.3">
      <c r="A977" s="33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x14ac:dyDescent="0.3">
      <c r="A978" s="33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x14ac:dyDescent="0.3">
      <c r="A979" s="33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x14ac:dyDescent="0.3">
      <c r="A980" s="33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x14ac:dyDescent="0.3">
      <c r="A981" s="33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x14ac:dyDescent="0.3">
      <c r="A982" s="33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x14ac:dyDescent="0.3">
      <c r="A983" s="33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x14ac:dyDescent="0.3">
      <c r="A984" s="33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x14ac:dyDescent="0.3">
      <c r="A985" s="33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x14ac:dyDescent="0.3">
      <c r="A986" s="33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x14ac:dyDescent="0.3">
      <c r="A987" s="33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x14ac:dyDescent="0.3">
      <c r="A988" s="3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x14ac:dyDescent="0.3">
      <c r="A989" s="3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x14ac:dyDescent="0.3">
      <c r="A990" s="3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x14ac:dyDescent="0.3">
      <c r="A991" s="3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x14ac:dyDescent="0.3">
      <c r="A992" s="33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x14ac:dyDescent="0.3">
      <c r="A993" s="33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x14ac:dyDescent="0.3">
      <c r="A994" s="33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x14ac:dyDescent="0.3">
      <c r="A995" s="33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x14ac:dyDescent="0.3">
      <c r="A996" s="33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x14ac:dyDescent="0.3">
      <c r="A997" s="33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x14ac:dyDescent="0.3">
      <c r="A998" s="33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x14ac:dyDescent="0.3">
      <c r="A999" s="33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x14ac:dyDescent="0.3">
      <c r="A1000" s="33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x14ac:dyDescent="0.3">
      <c r="A1001" s="33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x14ac:dyDescent="0.3">
      <c r="A1002" s="33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x14ac:dyDescent="0.3">
      <c r="A1003" s="33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x14ac:dyDescent="0.3">
      <c r="A1004" s="33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x14ac:dyDescent="0.3">
      <c r="A1005" s="33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x14ac:dyDescent="0.3">
      <c r="A1006" s="33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1:25" x14ac:dyDescent="0.3">
      <c r="A1007" s="33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1:25" x14ac:dyDescent="0.3">
      <c r="A1008" s="33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1:25" x14ac:dyDescent="0.3">
      <c r="A1009" s="33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1:25" x14ac:dyDescent="0.3">
      <c r="A1010" s="33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1:25" x14ac:dyDescent="0.3">
      <c r="A1011" s="33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1:25" x14ac:dyDescent="0.3">
      <c r="A1012" s="33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1:25" x14ac:dyDescent="0.3">
      <c r="A1013" s="33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</row>
  </sheetData>
  <customSheetViews>
    <customSheetView guid="{6D864DFE-0517-440A-B8F1-5B79437C8FFB}" filter="1" showAutoFilter="1">
      <pageMargins left="0.7" right="0.7" top="0.75" bottom="0.75" header="0.3" footer="0.3"/>
      <autoFilter ref="C3:C100" xr:uid="{00000000-0000-0000-0000-000000000000}">
        <filterColumn colId="0">
          <filters>
            <filter val="Наука"/>
            <filter val="Управление  в социальной сфере"/>
            <filter val="Управление в социальной сфере"/>
          </filters>
        </filterColumn>
      </autoFilter>
    </customSheetView>
    <customSheetView guid="{54059B13-8E3E-476B-9B1E-62E60659591B}" filter="1" showAutoFilter="1">
      <pageMargins left="0.7" right="0.7" top="0.75" bottom="0.75" header="0.3" footer="0.3"/>
      <autoFilter ref="C3:C100" xr:uid="{00000000-0000-0000-0000-000000000000}">
        <filterColumn colId="0">
          <filters>
            <filter val="Образование"/>
            <filter val="Управление  в социальной сфере"/>
            <filter val="Управление в социальной сфере"/>
          </filters>
        </filterColumn>
      </autoFilter>
    </customSheetView>
  </customSheetViews>
  <mergeCells count="1">
    <mergeCell ref="B1:E1"/>
  </mergeCells>
  <hyperlinks>
    <hyperlink ref="F5" r:id="rId1" xr:uid="{00000000-0004-0000-0300-000000000000}"/>
    <hyperlink ref="F19" r:id="rId2" xr:uid="{00000000-0004-0000-0300-000001000000}"/>
    <hyperlink ref="F20" r:id="rId3" xr:uid="{00000000-0004-0000-0300-000002000000}"/>
    <hyperlink ref="G20" r:id="rId4" xr:uid="{00000000-0004-0000-0300-000003000000}"/>
    <hyperlink ref="G21" r:id="rId5" xr:uid="{00000000-0004-0000-0300-000004000000}"/>
    <hyperlink ref="G25" r:id="rId6" xr:uid="{00000000-0004-0000-0300-000005000000}"/>
    <hyperlink ref="F30" r:id="rId7" xr:uid="{00000000-0004-0000-0300-000006000000}"/>
    <hyperlink ref="F42" r:id="rId8" xr:uid="{00000000-0004-0000-0300-000007000000}"/>
    <hyperlink ref="F43" r:id="rId9" xr:uid="{00000000-0004-0000-0300-000008000000}"/>
    <hyperlink ref="G43" r:id="rId10" xr:uid="{00000000-0004-0000-0300-000009000000}"/>
    <hyperlink ref="F44" r:id="rId11" xr:uid="{00000000-0004-0000-0300-00000A000000}"/>
    <hyperlink ref="F45" r:id="rId12" xr:uid="{00000000-0004-0000-0300-00000B000000}"/>
    <hyperlink ref="G45" r:id="rId13" xr:uid="{00000000-0004-0000-0300-00000C000000}"/>
    <hyperlink ref="F47" r:id="rId14" xr:uid="{00000000-0004-0000-0300-00000D000000}"/>
    <hyperlink ref="F48" r:id="rId15" xr:uid="{00000000-0004-0000-0300-00000E000000}"/>
    <hyperlink ref="G48" r:id="rId16" xr:uid="{00000000-0004-0000-0300-00000F000000}"/>
    <hyperlink ref="F49" r:id="rId17" xr:uid="{00000000-0004-0000-0300-000010000000}"/>
    <hyperlink ref="F50" r:id="rId18" xr:uid="{00000000-0004-0000-0300-000011000000}"/>
    <hyperlink ref="F51" r:id="rId19" xr:uid="{00000000-0004-0000-0300-000012000000}"/>
    <hyperlink ref="F52" r:id="rId20" xr:uid="{00000000-0004-0000-0300-000013000000}"/>
    <hyperlink ref="F65" r:id="rId21" xr:uid="{00000000-0004-0000-0300-000014000000}"/>
    <hyperlink ref="G65" r:id="rId22" xr:uid="{00000000-0004-0000-0300-000015000000}"/>
    <hyperlink ref="F68" r:id="rId23" xr:uid="{00000000-0004-0000-0300-000016000000}"/>
    <hyperlink ref="F69" r:id="rId24" xr:uid="{00000000-0004-0000-0300-000017000000}"/>
    <hyperlink ref="G69" r:id="rId25" xr:uid="{00000000-0004-0000-0300-000018000000}"/>
    <hyperlink ref="F75" r:id="rId26" xr:uid="{00000000-0004-0000-0300-000019000000}"/>
    <hyperlink ref="F76" r:id="rId27" xr:uid="{00000000-0004-0000-0300-00001A000000}"/>
    <hyperlink ref="F77" r:id="rId28" xr:uid="{00000000-0004-0000-0300-00001B000000}"/>
    <hyperlink ref="F94" r:id="rId29" xr:uid="{00000000-0004-0000-0300-00001C000000}"/>
    <hyperlink ref="F95" r:id="rId30" xr:uid="{00000000-0004-0000-0300-00001D000000}"/>
    <hyperlink ref="G95" r:id="rId31" xr:uid="{00000000-0004-0000-0300-00001E000000}"/>
    <hyperlink ref="F96" r:id="rId32" xr:uid="{00000000-0004-0000-0300-00001F000000}"/>
    <hyperlink ref="G96" r:id="rId33" xr:uid="{00000000-0004-0000-0300-000020000000}"/>
    <hyperlink ref="F97" r:id="rId34" xr:uid="{00000000-0004-0000-0300-000021000000}"/>
    <hyperlink ref="G97" r:id="rId35" xr:uid="{00000000-0004-0000-0300-000022000000}"/>
    <hyperlink ref="F98" r:id="rId36" xr:uid="{00000000-0004-0000-0300-000023000000}"/>
    <hyperlink ref="G98" r:id="rId37" xr:uid="{00000000-0004-0000-0300-000024000000}"/>
    <hyperlink ref="F99" r:id="rId38" xr:uid="{00000000-0004-0000-0300-000025000000}"/>
    <hyperlink ref="G99" r:id="rId39" xr:uid="{00000000-0004-0000-0300-000026000000}"/>
    <hyperlink ref="F100" r:id="rId40" xr:uid="{00000000-0004-0000-0300-000027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Z1019"/>
  <sheetViews>
    <sheetView workbookViewId="0">
      <pane ySplit="1" topLeftCell="A2" activePane="bottomLeft" state="frozen"/>
      <selection pane="bottomLeft" activeCell="B7" sqref="B7"/>
    </sheetView>
  </sheetViews>
  <sheetFormatPr defaultColWidth="17.33203125" defaultRowHeight="14.4" x14ac:dyDescent="0.3"/>
  <cols>
    <col min="1" max="1" width="4.5546875" customWidth="1"/>
    <col min="2" max="2" width="62.33203125" customWidth="1"/>
    <col min="3" max="3" width="26.109375" customWidth="1"/>
    <col min="4" max="4" width="32" customWidth="1"/>
    <col min="5" max="5" width="19.6640625" customWidth="1"/>
    <col min="6" max="6" width="18.44140625" customWidth="1"/>
    <col min="7" max="7" width="20.109375" customWidth="1"/>
    <col min="8" max="8" width="23.5546875" customWidth="1"/>
    <col min="9" max="17" width="7.5546875" customWidth="1"/>
    <col min="18" max="26" width="15.109375" customWidth="1"/>
  </cols>
  <sheetData>
    <row r="1" spans="1:26" ht="15.6" x14ac:dyDescent="0.3">
      <c r="A1" s="53"/>
      <c r="B1" s="77" t="s">
        <v>533</v>
      </c>
      <c r="C1" s="78"/>
      <c r="D1" s="78"/>
      <c r="E1" s="78"/>
      <c r="F1" s="54"/>
      <c r="G1" s="5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6" x14ac:dyDescent="0.3">
      <c r="A2" s="53"/>
      <c r="B2" s="55"/>
      <c r="C2" s="56"/>
      <c r="D2" s="55"/>
      <c r="E2" s="55"/>
      <c r="F2" s="54"/>
      <c r="G2" s="5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3">
      <c r="A3" s="24"/>
      <c r="B3" s="8" t="s">
        <v>0</v>
      </c>
      <c r="C3" s="8" t="s">
        <v>592</v>
      </c>
      <c r="D3" s="8" t="s">
        <v>1</v>
      </c>
      <c r="E3" s="8" t="s">
        <v>2</v>
      </c>
      <c r="F3" s="8" t="s">
        <v>553</v>
      </c>
      <c r="G3" s="8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2" x14ac:dyDescent="0.3">
      <c r="A4" s="9">
        <v>1</v>
      </c>
      <c r="B4" s="9" t="s">
        <v>2240</v>
      </c>
      <c r="C4" s="9" t="s">
        <v>515</v>
      </c>
      <c r="D4" s="9" t="s">
        <v>2241</v>
      </c>
      <c r="E4" s="9" t="s">
        <v>2242</v>
      </c>
      <c r="F4" s="10" t="s">
        <v>2243</v>
      </c>
      <c r="G4" s="1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2" x14ac:dyDescent="0.3">
      <c r="A5" s="9">
        <v>2</v>
      </c>
      <c r="B5" s="9" t="s">
        <v>2247</v>
      </c>
      <c r="C5" s="9" t="s">
        <v>515</v>
      </c>
      <c r="D5" s="9" t="s">
        <v>2248</v>
      </c>
      <c r="E5" s="9" t="s">
        <v>457</v>
      </c>
      <c r="F5" s="11" t="str">
        <f>HYPERLINK("http://urfu.ru/ru/staff/vacancy/pps/","http://urfu.ru/ru/staff/vacancy/pps/")</f>
        <v>http://urfu.ru/ru/staff/vacancy/pps/</v>
      </c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2" x14ac:dyDescent="0.3">
      <c r="A6" s="9">
        <v>3</v>
      </c>
      <c r="B6" s="9" t="s">
        <v>458</v>
      </c>
      <c r="C6" s="9" t="s">
        <v>537</v>
      </c>
      <c r="D6" s="9" t="s">
        <v>357</v>
      </c>
      <c r="E6" s="9" t="s">
        <v>457</v>
      </c>
      <c r="F6" s="11" t="str">
        <f>HYPERLINK("http://www.naumen.ru/career/vacancies/moscow/","http://www.naumen.ru/career/vacancies/moscow/")</f>
        <v>http://www.naumen.ru/career/vacancies/moscow/</v>
      </c>
      <c r="G6" s="11" t="str">
        <f>HYPERLINK("https://ekaterinburg.hh.ru/employer/42600","https://ekaterinburg.hh.ru/employer/42600")</f>
        <v>https://ekaterinburg.hh.ru/employer/42600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2" x14ac:dyDescent="0.3">
      <c r="A7" s="9">
        <v>4</v>
      </c>
      <c r="B7" s="9" t="s">
        <v>459</v>
      </c>
      <c r="C7" s="9" t="s">
        <v>538</v>
      </c>
      <c r="D7" s="9" t="s">
        <v>361</v>
      </c>
      <c r="E7" s="9" t="s">
        <v>457</v>
      </c>
      <c r="F7" s="11" t="str">
        <f>HYPERLINK("http://www.imet-uran.ru/imet_konk.htm","http://www.imet-uran.ru/imet_konk.htm")</f>
        <v>http://www.imet-uran.ru/imet_konk.htm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2" x14ac:dyDescent="0.3">
      <c r="A8" s="9">
        <v>5</v>
      </c>
      <c r="B8" s="9" t="s">
        <v>2258</v>
      </c>
      <c r="C8" s="9" t="s">
        <v>537</v>
      </c>
      <c r="D8" s="9" t="s">
        <v>2259</v>
      </c>
      <c r="E8" s="9" t="s">
        <v>457</v>
      </c>
      <c r="F8" s="11" t="str">
        <f>HYPERLINK("https://kontur.ru/about/contacts","https://kontur.ru/about/contacts")</f>
        <v>https://kontur.ru/about/contacts</v>
      </c>
      <c r="G8" s="11" t="str">
        <f>HYPERLINK("https://hh.ru/employer/41862","https://hh.ru/employer/41862")</f>
        <v>https://hh.ru/employer/41862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55.8" x14ac:dyDescent="0.3">
      <c r="A9" s="9">
        <v>6</v>
      </c>
      <c r="B9" s="9" t="s">
        <v>2263</v>
      </c>
      <c r="C9" s="9" t="s">
        <v>515</v>
      </c>
      <c r="D9" s="9" t="s">
        <v>2264</v>
      </c>
      <c r="E9" s="9" t="s">
        <v>457</v>
      </c>
      <c r="F9" s="11" t="str">
        <f>HYPERLINK("http://www.usma.ru/2157","http://www.usma.ru/2157")</f>
        <v>http://www.usma.ru/2157</v>
      </c>
      <c r="G9" s="1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2" x14ac:dyDescent="0.3">
      <c r="A10" s="9">
        <v>7</v>
      </c>
      <c r="B10" s="9" t="s">
        <v>462</v>
      </c>
      <c r="C10" s="9" t="s">
        <v>538</v>
      </c>
      <c r="D10" s="9" t="s">
        <v>368</v>
      </c>
      <c r="E10" s="9" t="s">
        <v>457</v>
      </c>
      <c r="F10" s="11" t="str">
        <f>HYPERLINK("http://wekt.ru/wekt/new/contacts","http://wekt.ru/wekt/new/contacts")</f>
        <v>http://wekt.ru/wekt/new/contacts</v>
      </c>
      <c r="G10" s="1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42" x14ac:dyDescent="0.3">
      <c r="A11" s="9">
        <v>8</v>
      </c>
      <c r="B11" s="9" t="s">
        <v>463</v>
      </c>
      <c r="C11" s="9" t="s">
        <v>538</v>
      </c>
      <c r="D11" s="9" t="s">
        <v>354</v>
      </c>
      <c r="E11" s="9" t="s">
        <v>457</v>
      </c>
      <c r="F11" s="11" t="str">
        <f>HYPERLINK("http://www.npoa.ru/job/","http://www.npoa.ru/job/")</f>
        <v>http://www.npoa.ru/job/</v>
      </c>
      <c r="G11" s="11" t="str">
        <f>HYPERLINK("https://hh.ru/employer/550666","https://hh.ru/employer/550666")</f>
        <v>https://hh.ru/employer/550666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55.8" x14ac:dyDescent="0.3">
      <c r="A12" s="9">
        <v>9</v>
      </c>
      <c r="B12" s="9" t="s">
        <v>2268</v>
      </c>
      <c r="C12" s="9" t="s">
        <v>538</v>
      </c>
      <c r="D12" s="9" t="s">
        <v>2269</v>
      </c>
      <c r="E12" s="9" t="s">
        <v>457</v>
      </c>
      <c r="F12" s="11" t="str">
        <f>HYPERLINK("http://vstisp.org/vstisp/index.php/2013-07-24-07-10-02/vacancies-science","http://vstisp.org/vstisp/index.php/2013-07-24-07-10-02/vacancies-science")</f>
        <v>http://vstisp.org/vstisp/index.php/2013-07-24-07-10-02/vacancies-science</v>
      </c>
      <c r="G12" s="1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42" x14ac:dyDescent="0.3">
      <c r="A13" s="9">
        <v>10</v>
      </c>
      <c r="B13" s="9" t="s">
        <v>2273</v>
      </c>
      <c r="C13" s="9" t="s">
        <v>537</v>
      </c>
      <c r="D13" s="9" t="s">
        <v>2274</v>
      </c>
      <c r="E13" s="9" t="s">
        <v>457</v>
      </c>
      <c r="F13" s="11" t="str">
        <f>HYPERLINK("http://www.uwca.ru/job/vacancies/","http://www.uwca.ru/job/vacancies/")</f>
        <v>http://www.uwca.ru/job/vacancies/</v>
      </c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8.2" x14ac:dyDescent="0.3">
      <c r="A14" s="9">
        <v>11</v>
      </c>
      <c r="B14" s="9" t="s">
        <v>464</v>
      </c>
      <c r="C14" s="9" t="s">
        <v>537</v>
      </c>
      <c r="D14" s="9" t="s">
        <v>371</v>
      </c>
      <c r="E14" s="9" t="s">
        <v>457</v>
      </c>
      <c r="F14" s="10" t="s">
        <v>2278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83.4" x14ac:dyDescent="0.3">
      <c r="A15" s="9">
        <v>12</v>
      </c>
      <c r="B15" s="9" t="s">
        <v>466</v>
      </c>
      <c r="C15" s="9" t="s">
        <v>537</v>
      </c>
      <c r="D15" s="9" t="s">
        <v>355</v>
      </c>
      <c r="E15" s="9" t="s">
        <v>457</v>
      </c>
      <c r="F15" s="11" t="str">
        <f>HYPERLINK("http://shvabe.com/about/company/uralskiy-optiko-mekhanicheskiy-zavod/kontakty-uomz/","http://shvabe.com/about/company/uralskiy-optiko-mekhanicheskiy-zavod/kontakty-uomz/")</f>
        <v>http://shvabe.com/about/company/uralskiy-optiko-mekhanicheskiy-zavod/kontakty-uomz/</v>
      </c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42" x14ac:dyDescent="0.3">
      <c r="A16" s="9">
        <v>13</v>
      </c>
      <c r="B16" s="9" t="s">
        <v>468</v>
      </c>
      <c r="C16" s="9" t="s">
        <v>538</v>
      </c>
      <c r="D16" s="9" t="s">
        <v>362</v>
      </c>
      <c r="E16" s="9" t="s">
        <v>457</v>
      </c>
      <c r="F16" s="11" t="str">
        <f>HYPERLINK("https://ipae.uran.ru/information/contacts","https://ipae.uran.ru/information/contacts")</f>
        <v>https://ipae.uran.ru/information/contacts</v>
      </c>
      <c r="G16" s="1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42" x14ac:dyDescent="0.3">
      <c r="A17" s="9">
        <v>14</v>
      </c>
      <c r="B17" s="9" t="s">
        <v>469</v>
      </c>
      <c r="C17" s="9" t="s">
        <v>515</v>
      </c>
      <c r="D17" s="9" t="s">
        <v>353</v>
      </c>
      <c r="E17" s="9" t="s">
        <v>457</v>
      </c>
      <c r="F17" s="11" t="str">
        <f>HYPERLINK("http://work.ursmu.ru/","http://work.ursmu.ru/")</f>
        <v>http://work.ursmu.ru/</v>
      </c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5.8" x14ac:dyDescent="0.3">
      <c r="A18" s="9">
        <v>15</v>
      </c>
      <c r="B18" s="9" t="s">
        <v>470</v>
      </c>
      <c r="C18" s="9" t="s">
        <v>538</v>
      </c>
      <c r="D18" s="9" t="s">
        <v>2284</v>
      </c>
      <c r="E18" s="9" t="s">
        <v>457</v>
      </c>
      <c r="F18" s="11" t="str">
        <f>HYPERLINK("http://www.ihte.uran.ru/?page_id=6158","http://www.ihte.uran.ru/?page_id=6158")</f>
        <v>http://www.ihte.uran.ru/?page_id=6158</v>
      </c>
      <c r="G18" s="10" t="s">
        <v>2285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8.2" x14ac:dyDescent="0.3">
      <c r="A19" s="9">
        <v>16</v>
      </c>
      <c r="B19" s="9" t="s">
        <v>471</v>
      </c>
      <c r="C19" s="9" t="s">
        <v>538</v>
      </c>
      <c r="D19" s="9" t="s">
        <v>365</v>
      </c>
      <c r="E19" s="9" t="s">
        <v>457</v>
      </c>
      <c r="F19" s="11" t="str">
        <f>HYPERLINK("http://www.ifp.uran.ru/about/rec/","http://www.ifp.uran.ru/about/rec/")</f>
        <v>http://www.ifp.uran.ru/about/rec/</v>
      </c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2" x14ac:dyDescent="0.3">
      <c r="A20" s="9">
        <v>17</v>
      </c>
      <c r="B20" s="9" t="s">
        <v>2289</v>
      </c>
      <c r="C20" s="9" t="s">
        <v>537</v>
      </c>
      <c r="D20" s="9" t="s">
        <v>2290</v>
      </c>
      <c r="E20" s="9" t="s">
        <v>457</v>
      </c>
      <c r="F20" s="11" t="str">
        <f>HYPERLINK("http://www.uvz.ru/company/v","http://www.uvz.ru/company/v")</f>
        <v>http://www.uvz.ru/company/v</v>
      </c>
      <c r="G20" s="11" t="str">
        <f>HYPERLINK("https://hh.ru/employer/734952","https://hh.ru/employer/734952")</f>
        <v>https://hh.ru/employer/734952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42" x14ac:dyDescent="0.3">
      <c r="A21" s="9">
        <v>18</v>
      </c>
      <c r="B21" s="9" t="s">
        <v>2292</v>
      </c>
      <c r="C21" s="9" t="s">
        <v>537</v>
      </c>
      <c r="D21" s="9" t="s">
        <v>347</v>
      </c>
      <c r="E21" s="9" t="s">
        <v>457</v>
      </c>
      <c r="F21" s="11" t="str">
        <f>HYPERLINK("http://www.rusal.ru/about/22/","http://www.rusal.ru/about/22/")</f>
        <v>http://www.rusal.ru/about/22/</v>
      </c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8.2" x14ac:dyDescent="0.3">
      <c r="A22" s="9">
        <v>19</v>
      </c>
      <c r="B22" s="9" t="s">
        <v>472</v>
      </c>
      <c r="C22" s="9" t="s">
        <v>538</v>
      </c>
      <c r="D22" s="9" t="s">
        <v>473</v>
      </c>
      <c r="E22" s="9" t="s">
        <v>457</v>
      </c>
      <c r="F22" s="11" t="str">
        <f>HYPERLINK("http://www.e-z.ru/ru/contacts.php","http://www.e-z.ru/ru/contacts.php")</f>
        <v>http://www.e-z.ru/ru/contacts.php</v>
      </c>
      <c r="G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8.2" x14ac:dyDescent="0.3">
      <c r="A23" s="9">
        <v>20</v>
      </c>
      <c r="B23" s="9" t="s">
        <v>2295</v>
      </c>
      <c r="C23" s="9" t="s">
        <v>537</v>
      </c>
      <c r="D23" s="9" t="s">
        <v>2296</v>
      </c>
      <c r="E23" s="9" t="s">
        <v>457</v>
      </c>
      <c r="F23" s="11" t="str">
        <f>HYPERLINK("http://www.aarz.ru/Vakansii","http://www.aarz.ru/Vakansii")</f>
        <v>http://www.aarz.ru/Vakansii</v>
      </c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2" x14ac:dyDescent="0.3">
      <c r="A24" s="9">
        <v>21</v>
      </c>
      <c r="B24" s="9" t="s">
        <v>2300</v>
      </c>
      <c r="C24" s="9" t="s">
        <v>537</v>
      </c>
      <c r="D24" s="9" t="s">
        <v>346</v>
      </c>
      <c r="E24" s="9" t="s">
        <v>457</v>
      </c>
      <c r="F24" s="11" t="str">
        <f>HYPERLINK("http://baz.rusal.ru/","http://baz.rusal.ru/")</f>
        <v>http://baz.rusal.ru/</v>
      </c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2" x14ac:dyDescent="0.3">
      <c r="A25" s="9">
        <v>22</v>
      </c>
      <c r="B25" s="9" t="s">
        <v>2304</v>
      </c>
      <c r="C25" s="9" t="s">
        <v>537</v>
      </c>
      <c r="D25" s="9" t="s">
        <v>344</v>
      </c>
      <c r="E25" s="9" t="s">
        <v>457</v>
      </c>
      <c r="F25" s="11" t="str">
        <f>HYPERLINK("http://www.uralstars.com/ex/subr/contact.htm","http://www.uralstars.com/ex/subr/contact.htm")</f>
        <v>http://www.uralstars.com/ex/subr/contact.htm</v>
      </c>
      <c r="G25" s="1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8.2" x14ac:dyDescent="0.3">
      <c r="A26" s="9">
        <v>23</v>
      </c>
      <c r="B26" s="9" t="s">
        <v>2305</v>
      </c>
      <c r="C26" s="9" t="s">
        <v>537</v>
      </c>
      <c r="D26" s="9" t="s">
        <v>2306</v>
      </c>
      <c r="E26" s="9" t="s">
        <v>457</v>
      </c>
      <c r="F26" s="11" t="str">
        <f>HYPERLINK("https://stz.tmk-group.ru/stzvac","https://stz.tmk-group.ru/stzvac")</f>
        <v>https://stz.tmk-group.ru/stzvac</v>
      </c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42" x14ac:dyDescent="0.3">
      <c r="A27" s="9">
        <v>24</v>
      </c>
      <c r="B27" s="9" t="s">
        <v>2308</v>
      </c>
      <c r="C27" s="9" t="s">
        <v>537</v>
      </c>
      <c r="D27" s="14" t="s">
        <v>2309</v>
      </c>
      <c r="E27" s="9" t="s">
        <v>457</v>
      </c>
      <c r="F27" s="10" t="s">
        <v>2310</v>
      </c>
      <c r="G27" s="10" t="s">
        <v>2315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8.2" x14ac:dyDescent="0.3">
      <c r="A28" s="9">
        <v>25</v>
      </c>
      <c r="B28" s="9" t="s">
        <v>2317</v>
      </c>
      <c r="C28" s="9" t="s">
        <v>537</v>
      </c>
      <c r="D28" s="22" t="s">
        <v>2318</v>
      </c>
      <c r="E28" s="9" t="s">
        <v>457</v>
      </c>
      <c r="F28" s="10" t="s">
        <v>2319</v>
      </c>
      <c r="G28" s="11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42" x14ac:dyDescent="0.3">
      <c r="A29" s="9">
        <v>26</v>
      </c>
      <c r="B29" s="13" t="s">
        <v>2323</v>
      </c>
      <c r="C29" s="9" t="s">
        <v>537</v>
      </c>
      <c r="D29" s="14" t="s">
        <v>2324</v>
      </c>
      <c r="E29" s="9" t="s">
        <v>457</v>
      </c>
      <c r="F29" s="10" t="s">
        <v>2325</v>
      </c>
      <c r="G29" s="1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2" x14ac:dyDescent="0.3">
      <c r="A30" s="9">
        <v>27</v>
      </c>
      <c r="B30" s="13" t="s">
        <v>2327</v>
      </c>
      <c r="C30" s="9" t="s">
        <v>537</v>
      </c>
      <c r="D30" s="14" t="s">
        <v>2328</v>
      </c>
      <c r="E30" s="9" t="s">
        <v>457</v>
      </c>
      <c r="F30" s="10" t="s">
        <v>2330</v>
      </c>
      <c r="G30" s="1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8.2" x14ac:dyDescent="0.3">
      <c r="A31" s="9">
        <v>28</v>
      </c>
      <c r="B31" s="13" t="s">
        <v>2332</v>
      </c>
      <c r="C31" s="9" t="s">
        <v>537</v>
      </c>
      <c r="D31" s="14" t="s">
        <v>2333</v>
      </c>
      <c r="E31" s="9" t="s">
        <v>457</v>
      </c>
      <c r="F31" s="10" t="s">
        <v>2334</v>
      </c>
      <c r="G31" s="1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42" x14ac:dyDescent="0.3">
      <c r="A32" s="9">
        <v>29</v>
      </c>
      <c r="B32" s="9" t="s">
        <v>2336</v>
      </c>
      <c r="C32" s="9" t="s">
        <v>515</v>
      </c>
      <c r="D32" s="9" t="s">
        <v>2337</v>
      </c>
      <c r="E32" s="9" t="s">
        <v>491</v>
      </c>
      <c r="F32" s="11" t="str">
        <f>HYPERLINK("http://www.utmn.ru/karera/novosti/","http://www.utmn.ru/karera/novosti/")</f>
        <v>http://www.utmn.ru/karera/novosti/</v>
      </c>
      <c r="G32" s="10" t="s">
        <v>2338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42" x14ac:dyDescent="0.3">
      <c r="A33" s="9">
        <v>30</v>
      </c>
      <c r="B33" s="9" t="s">
        <v>2342</v>
      </c>
      <c r="C33" s="9" t="s">
        <v>537</v>
      </c>
      <c r="D33" s="9" t="s">
        <v>2343</v>
      </c>
      <c r="E33" s="9" t="s">
        <v>491</v>
      </c>
      <c r="F33" s="11" t="str">
        <f>HYPERLINK("http://www.hms-neftemash.ru/kontakty/","http://www.hms-neftemash.ru/kontakty/")</f>
        <v>http://www.hms-neftemash.ru/kontakty/</v>
      </c>
      <c r="G33" s="1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55.8" x14ac:dyDescent="0.3">
      <c r="A34" s="9">
        <v>31</v>
      </c>
      <c r="B34" s="9" t="s">
        <v>2347</v>
      </c>
      <c r="C34" s="9" t="s">
        <v>515</v>
      </c>
      <c r="D34" s="9" t="s">
        <v>2348</v>
      </c>
      <c r="E34" s="9" t="s">
        <v>491</v>
      </c>
      <c r="F34" s="11" t="str">
        <f>HYPERLINK("http://www.tyumsmu.ru/kontaktyi.html","http://www.tyumsmu.ru/kontaktyi.html")</f>
        <v>http://www.tyumsmu.ru/kontaktyi.html</v>
      </c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42" x14ac:dyDescent="0.3">
      <c r="A35" s="9">
        <v>32</v>
      </c>
      <c r="B35" s="9" t="s">
        <v>2349</v>
      </c>
      <c r="C35" s="9" t="s">
        <v>515</v>
      </c>
      <c r="D35" s="9" t="s">
        <v>2350</v>
      </c>
      <c r="E35" s="9" t="s">
        <v>491</v>
      </c>
      <c r="F35" s="11" t="str">
        <f>HYPERLINK("http://www.tyuiu.ru/vakansii/","http://www.tyuiu.ru/vakansii/")</f>
        <v>http://www.tyuiu.ru/vakansii/</v>
      </c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42" x14ac:dyDescent="0.3">
      <c r="A36" s="9">
        <v>33</v>
      </c>
      <c r="B36" s="9" t="s">
        <v>2352</v>
      </c>
      <c r="C36" s="9" t="s">
        <v>537</v>
      </c>
      <c r="D36" s="9" t="s">
        <v>2353</v>
      </c>
      <c r="E36" s="9" t="s">
        <v>491</v>
      </c>
      <c r="F36" s="11" t="str">
        <f>HYPERLINK("http://career.sibur.ru/","http://career.sibur.ru/")</f>
        <v>http://career.sibur.ru/</v>
      </c>
      <c r="G36" s="11" t="str">
        <f>HYPERLINK("https://hh.ru/employer/3809#all_vac","https://hh.ru/employer/3809#all_vac")</f>
        <v>https://hh.ru/employer/3809#all_vac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2" x14ac:dyDescent="0.3">
      <c r="A37" s="9">
        <v>34</v>
      </c>
      <c r="B37" s="9" t="s">
        <v>2357</v>
      </c>
      <c r="C37" s="9" t="s">
        <v>538</v>
      </c>
      <c r="D37" s="9" t="s">
        <v>2358</v>
      </c>
      <c r="E37" s="9" t="s">
        <v>491</v>
      </c>
      <c r="F37" s="11" t="str">
        <f>HYPERLINK("http://www.uran.ru/node/2449","http://www.uran.ru/node/2449")</f>
        <v>http://www.uran.ru/node/2449</v>
      </c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28.2" x14ac:dyDescent="0.3">
      <c r="A38" s="9">
        <v>35</v>
      </c>
      <c r="B38" s="9" t="s">
        <v>2362</v>
      </c>
      <c r="C38" s="9" t="s">
        <v>537</v>
      </c>
      <c r="D38" s="9" t="s">
        <v>2363</v>
      </c>
      <c r="E38" s="9" t="s">
        <v>491</v>
      </c>
      <c r="F38" s="10" t="s">
        <v>2364</v>
      </c>
      <c r="G38" s="10" t="s">
        <v>2367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41.4" x14ac:dyDescent="0.3">
      <c r="A39" s="9">
        <v>36</v>
      </c>
      <c r="B39" s="38" t="s">
        <v>2371</v>
      </c>
      <c r="C39" s="9" t="s">
        <v>537</v>
      </c>
      <c r="D39" s="7" t="s">
        <v>2372</v>
      </c>
      <c r="E39" s="9" t="s">
        <v>491</v>
      </c>
      <c r="F39" s="10" t="str">
        <f>HYPERLINK("http://www.icrosswalk.ru/","http://www.icrosswalk.ru/")</f>
        <v>http://www.icrosswalk.ru/</v>
      </c>
      <c r="G39" s="1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55.8" x14ac:dyDescent="0.3">
      <c r="A40" s="9">
        <v>37</v>
      </c>
      <c r="B40" s="13" t="s">
        <v>2373</v>
      </c>
      <c r="C40" s="9" t="s">
        <v>537</v>
      </c>
      <c r="D40" s="14" t="s">
        <v>2374</v>
      </c>
      <c r="E40" s="9" t="s">
        <v>491</v>
      </c>
      <c r="F40" s="10" t="s">
        <v>2376</v>
      </c>
      <c r="G40" s="1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55.8" x14ac:dyDescent="0.3">
      <c r="A41" s="9">
        <v>38</v>
      </c>
      <c r="B41" s="13" t="s">
        <v>2378</v>
      </c>
      <c r="C41" s="9" t="s">
        <v>537</v>
      </c>
      <c r="D41" s="14" t="s">
        <v>2379</v>
      </c>
      <c r="E41" s="9" t="s">
        <v>491</v>
      </c>
      <c r="F41" s="10" t="s">
        <v>2380</v>
      </c>
      <c r="G41" s="10" t="s">
        <v>2383</v>
      </c>
      <c r="H41" s="17" t="s">
        <v>2385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2" x14ac:dyDescent="0.3">
      <c r="A42" s="9">
        <v>39</v>
      </c>
      <c r="B42" s="9" t="s">
        <v>2386</v>
      </c>
      <c r="C42" s="9" t="s">
        <v>537</v>
      </c>
      <c r="D42" s="22" t="s">
        <v>2387</v>
      </c>
      <c r="E42" s="9" t="s">
        <v>491</v>
      </c>
      <c r="F42" s="10" t="s">
        <v>2388</v>
      </c>
      <c r="G42" s="10" t="s">
        <v>2393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8.2" x14ac:dyDescent="0.3">
      <c r="A43" s="9">
        <v>40</v>
      </c>
      <c r="B43" s="13" t="s">
        <v>2396</v>
      </c>
      <c r="C43" s="9" t="s">
        <v>537</v>
      </c>
      <c r="D43" s="14" t="s">
        <v>2397</v>
      </c>
      <c r="E43" s="9" t="s">
        <v>491</v>
      </c>
      <c r="F43" s="15" t="s">
        <v>2398</v>
      </c>
      <c r="G43" s="15" t="s">
        <v>658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8.2" x14ac:dyDescent="0.3">
      <c r="A44" s="9">
        <v>41</v>
      </c>
      <c r="B44" s="42" t="s">
        <v>2402</v>
      </c>
      <c r="C44" s="9" t="s">
        <v>537</v>
      </c>
      <c r="D44" s="43" t="s">
        <v>2403</v>
      </c>
      <c r="E44" s="9" t="s">
        <v>491</v>
      </c>
      <c r="F44" s="15" t="s">
        <v>2404</v>
      </c>
      <c r="G44" s="57" t="s">
        <v>658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55.8" x14ac:dyDescent="0.3">
      <c r="A45" s="9">
        <v>42</v>
      </c>
      <c r="B45" s="42" t="s">
        <v>2412</v>
      </c>
      <c r="C45" s="9" t="s">
        <v>537</v>
      </c>
      <c r="D45" s="43" t="s">
        <v>2413</v>
      </c>
      <c r="E45" s="9" t="s">
        <v>491</v>
      </c>
      <c r="F45" s="15" t="s">
        <v>2416</v>
      </c>
      <c r="G45" s="57" t="s">
        <v>658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55.8" x14ac:dyDescent="0.3">
      <c r="A46" s="9">
        <v>43</v>
      </c>
      <c r="B46" s="13" t="s">
        <v>2420</v>
      </c>
      <c r="C46" s="9" t="s">
        <v>537</v>
      </c>
      <c r="D46" s="14" t="s">
        <v>2421</v>
      </c>
      <c r="E46" s="9" t="s">
        <v>491</v>
      </c>
      <c r="F46" s="10" t="s">
        <v>2422</v>
      </c>
      <c r="G46" s="5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55.8" x14ac:dyDescent="0.3">
      <c r="A47" s="9">
        <v>44</v>
      </c>
      <c r="B47" s="13" t="s">
        <v>2427</v>
      </c>
      <c r="C47" s="9" t="s">
        <v>537</v>
      </c>
      <c r="D47" s="14" t="s">
        <v>2428</v>
      </c>
      <c r="E47" s="9" t="s">
        <v>491</v>
      </c>
      <c r="F47" s="10" t="s">
        <v>2429</v>
      </c>
      <c r="G47" s="59" t="s">
        <v>2432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42" x14ac:dyDescent="0.3">
      <c r="A48" s="9">
        <v>45</v>
      </c>
      <c r="B48" s="9" t="s">
        <v>495</v>
      </c>
      <c r="C48" s="9" t="s">
        <v>537</v>
      </c>
      <c r="D48" s="9" t="s">
        <v>496</v>
      </c>
      <c r="E48" s="9" t="s">
        <v>134</v>
      </c>
      <c r="F48" s="11" t="str">
        <f>HYPERLINK("http://www.skb-turbina.com/pers-policy/vakansii/","http://www.skb-turbina.com/pers-policy/vakansii/")</f>
        <v>http://www.skb-turbina.com/pers-policy/vakansii/</v>
      </c>
      <c r="G48" s="11" t="str">
        <f>HYPERLINK("https://hh.ru/employer/1751495","https://hh.ru/employer/1751495")</f>
        <v>https://hh.ru/employer/1751495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28.2" x14ac:dyDescent="0.3">
      <c r="A49" s="9">
        <v>46</v>
      </c>
      <c r="B49" s="9" t="s">
        <v>497</v>
      </c>
      <c r="C49" s="9" t="s">
        <v>537</v>
      </c>
      <c r="D49" s="9" t="s">
        <v>498</v>
      </c>
      <c r="E49" s="9" t="s">
        <v>134</v>
      </c>
      <c r="F49" s="11" t="str">
        <f>HYPERLINK("http://712arz.ru/company/vacancies.php","http://712arz.ru/company/vacancies.php")</f>
        <v>http://712arz.ru/company/vacancies.php</v>
      </c>
      <c r="G49" s="10" t="s">
        <v>2443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8.2" x14ac:dyDescent="0.3">
      <c r="A50" s="9">
        <v>47</v>
      </c>
      <c r="B50" s="9" t="s">
        <v>2445</v>
      </c>
      <c r="C50" s="9" t="s">
        <v>537</v>
      </c>
      <c r="D50" s="9" t="s">
        <v>499</v>
      </c>
      <c r="E50" s="9" t="s">
        <v>134</v>
      </c>
      <c r="F50" s="11" t="str">
        <f>HYPERLINK("http://www.mechel.ru/contacts/","http://www.mechel.ru/contacts/")</f>
        <v>http://www.mechel.ru/contacts/</v>
      </c>
      <c r="G50" s="11" t="str">
        <f>HYPERLINK("https://hh.ru/employer/5416","https://hh.ru/employer/5416")</f>
        <v>https://hh.ru/employer/5416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55.8" x14ac:dyDescent="0.3">
      <c r="A51" s="9">
        <v>48</v>
      </c>
      <c r="B51" s="9" t="s">
        <v>2447</v>
      </c>
      <c r="C51" s="9" t="s">
        <v>515</v>
      </c>
      <c r="D51" s="9" t="s">
        <v>2449</v>
      </c>
      <c r="E51" s="9" t="s">
        <v>134</v>
      </c>
      <c r="F51" s="11" t="str">
        <f>HYPERLINK("http://www.susu.ru/ru/contacts","http://www.susu.ru/ru/contacts")</f>
        <v>http://www.susu.ru/ru/contacts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55.8" x14ac:dyDescent="0.3">
      <c r="A52" s="9">
        <v>49</v>
      </c>
      <c r="B52" s="9" t="s">
        <v>2452</v>
      </c>
      <c r="C52" s="9" t="s">
        <v>515</v>
      </c>
      <c r="D52" s="9" t="s">
        <v>2453</v>
      </c>
      <c r="E52" s="9" t="s">
        <v>134</v>
      </c>
      <c r="F52" s="11" t="str">
        <f>HYPERLINK("http://www.chelsma.ru/nodes/17408/","http://www.chelsma.ru/nodes/17408/")</f>
        <v>http://www.chelsma.ru/nodes/17408/</v>
      </c>
      <c r="G52" s="12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42" x14ac:dyDescent="0.3">
      <c r="A53" s="9">
        <v>50</v>
      </c>
      <c r="B53" s="9" t="s">
        <v>2454</v>
      </c>
      <c r="C53" s="9" t="s">
        <v>537</v>
      </c>
      <c r="D53" s="9" t="s">
        <v>2455</v>
      </c>
      <c r="E53" s="9" t="s">
        <v>134</v>
      </c>
      <c r="F53" s="11" t="str">
        <f>HYPERLINK("http://www.polyot.ru/about/41/?sphrase_id=917","http://www.polyot.ru/about/41/?sphrase_id=917")</f>
        <v>http://www.polyot.ru/about/41/?sphrase_id=917</v>
      </c>
      <c r="G53" s="12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2" x14ac:dyDescent="0.3">
      <c r="A54" s="9">
        <v>51</v>
      </c>
      <c r="B54" s="9" t="s">
        <v>500</v>
      </c>
      <c r="C54" s="9" t="s">
        <v>537</v>
      </c>
      <c r="D54" s="9" t="s">
        <v>501</v>
      </c>
      <c r="E54" s="9" t="s">
        <v>134</v>
      </c>
      <c r="F54" s="11" t="str">
        <f>HYPERLINK("http://www.priborplant.ru/ru/vacansion/vakansii","http://www.priborplant.ru/ru/vacansion/vakansii")</f>
        <v>http://www.priborplant.ru/ru/vacansion/vakansii</v>
      </c>
      <c r="G54" s="1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55.8" x14ac:dyDescent="0.3">
      <c r="A55" s="9">
        <v>52</v>
      </c>
      <c r="B55" s="9" t="s">
        <v>2460</v>
      </c>
      <c r="C55" s="9" t="s">
        <v>537</v>
      </c>
      <c r="D55" s="9" t="s">
        <v>502</v>
      </c>
      <c r="E55" s="9" t="s">
        <v>134</v>
      </c>
      <c r="F55" s="11" t="str">
        <f>HYPERLINK("https://truba-detal.ru/company/vacancies/index.php?sphrase_id=2791","https://truba-detal.ru/company/vacancies/index.php?sphrase_id=2791")</f>
        <v>https://truba-detal.ru/company/vacancies/index.php?sphrase_id=2791</v>
      </c>
      <c r="G55" s="12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42" x14ac:dyDescent="0.3">
      <c r="A56" s="9">
        <v>53</v>
      </c>
      <c r="B56" s="9" t="s">
        <v>2462</v>
      </c>
      <c r="C56" s="9" t="s">
        <v>515</v>
      </c>
      <c r="D56" s="9" t="s">
        <v>2463</v>
      </c>
      <c r="E56" s="9" t="s">
        <v>134</v>
      </c>
      <c r="F56" s="11" t="str">
        <f>HYPERLINK("http://www.magtu.ru/novosti/vakansii.html","http://www.magtu.ru/novosti/vakansii.html")</f>
        <v>http://www.magtu.ru/novosti/vakansii.html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28.2" x14ac:dyDescent="0.3">
      <c r="A57" s="9">
        <v>54</v>
      </c>
      <c r="B57" s="9" t="s">
        <v>503</v>
      </c>
      <c r="C57" s="9" t="s">
        <v>537</v>
      </c>
      <c r="D57" s="9" t="s">
        <v>456</v>
      </c>
      <c r="E57" s="9" t="s">
        <v>134</v>
      </c>
      <c r="F57" s="11" t="str">
        <f>HYPERLINK("http://mmk-metiz.ru/contact/","http://mmk-metiz.ru/contact/")</f>
        <v>http://mmk-metiz.ru/contact/</v>
      </c>
      <c r="G57" s="1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28.2" x14ac:dyDescent="0.3">
      <c r="A58" s="9">
        <v>55</v>
      </c>
      <c r="B58" s="9" t="s">
        <v>2468</v>
      </c>
      <c r="C58" s="9" t="s">
        <v>537</v>
      </c>
      <c r="D58" s="9" t="s">
        <v>454</v>
      </c>
      <c r="E58" s="9" t="s">
        <v>134</v>
      </c>
      <c r="F58" s="11" t="str">
        <f>HYPERLINK("http://makeyev.ru/contacts/","http://makeyev.ru/contacts/")</f>
        <v>http://makeyev.ru/contacts/</v>
      </c>
      <c r="G58" s="1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28.2" x14ac:dyDescent="0.3">
      <c r="A59" s="9">
        <v>56</v>
      </c>
      <c r="B59" s="9" t="s">
        <v>504</v>
      </c>
      <c r="C59" s="9" t="s">
        <v>537</v>
      </c>
      <c r="D59" s="9" t="s">
        <v>451</v>
      </c>
      <c r="E59" s="9" t="s">
        <v>134</v>
      </c>
      <c r="F59" s="11" t="str">
        <f>HYPERLINK("http://www.radiy.ru/Vakansii","http://www.radiy.ru/Vakansii")</f>
        <v>http://www.radiy.ru/Vakansii</v>
      </c>
      <c r="G59" s="12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8.2" x14ac:dyDescent="0.3">
      <c r="A60" s="9">
        <v>57</v>
      </c>
      <c r="B60" s="9" t="s">
        <v>505</v>
      </c>
      <c r="C60" s="9" t="s">
        <v>537</v>
      </c>
      <c r="D60" s="9" t="s">
        <v>449</v>
      </c>
      <c r="E60" s="9" t="s">
        <v>134</v>
      </c>
      <c r="F60" s="10" t="s">
        <v>2472</v>
      </c>
      <c r="G60" s="12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42" x14ac:dyDescent="0.3">
      <c r="A61" s="9">
        <v>58</v>
      </c>
      <c r="B61" s="9" t="s">
        <v>2475</v>
      </c>
      <c r="C61" s="9" t="s">
        <v>537</v>
      </c>
      <c r="D61" s="9" t="s">
        <v>2476</v>
      </c>
      <c r="E61" s="9" t="s">
        <v>134</v>
      </c>
      <c r="F61" s="10" t="s">
        <v>2478</v>
      </c>
      <c r="G61" s="12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2" x14ac:dyDescent="0.3">
      <c r="A62" s="9">
        <v>59</v>
      </c>
      <c r="B62" s="9" t="s">
        <v>2479</v>
      </c>
      <c r="C62" s="9" t="s">
        <v>537</v>
      </c>
      <c r="D62" s="9" t="s">
        <v>2480</v>
      </c>
      <c r="E62" s="9" t="s">
        <v>134</v>
      </c>
      <c r="F62" s="11"/>
      <c r="G62" s="12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8.2" x14ac:dyDescent="0.3">
      <c r="A63" s="9">
        <v>60</v>
      </c>
      <c r="B63" s="13" t="s">
        <v>2482</v>
      </c>
      <c r="C63" s="9" t="s">
        <v>537</v>
      </c>
      <c r="D63" s="14" t="s">
        <v>2483</v>
      </c>
      <c r="E63" s="9" t="s">
        <v>134</v>
      </c>
      <c r="F63" s="26" t="s">
        <v>2484</v>
      </c>
      <c r="G63" s="26" t="s">
        <v>2487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28.2" x14ac:dyDescent="0.3">
      <c r="A64" s="9">
        <v>61</v>
      </c>
      <c r="B64" s="13" t="s">
        <v>2489</v>
      </c>
      <c r="C64" s="9" t="s">
        <v>537</v>
      </c>
      <c r="D64" s="14" t="s">
        <v>2490</v>
      </c>
      <c r="E64" s="9" t="s">
        <v>134</v>
      </c>
      <c r="F64" s="50" t="s">
        <v>2491</v>
      </c>
      <c r="G64" s="50" t="s">
        <v>2493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s="3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s="3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3">
      <c r="A79" s="3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s="3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3">
      <c r="A81" s="3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3">
      <c r="A82" s="3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3">
      <c r="A83" s="3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3">
      <c r="A84" s="3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3">
      <c r="A85" s="3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s="3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s="3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s="3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s="3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s="3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s="3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3">
      <c r="A92" s="3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s="3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s="3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s="3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s="3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s="3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3">
      <c r="A98" s="3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3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s="3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A106" s="3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3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3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3">
      <c r="A109" s="3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3">
      <c r="A110" s="3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3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3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3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A114" s="3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A116" s="3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3">
      <c r="A123" s="3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3">
      <c r="A124" s="3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3">
      <c r="A125" s="3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3">
      <c r="A126" s="3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3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3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3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3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3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3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3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3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3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3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3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3">
      <c r="A138" s="3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3">
      <c r="A139" s="3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3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3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3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3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3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3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3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3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3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3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3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3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3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3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3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3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3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3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3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3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3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3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3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3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3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3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3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3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3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3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3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3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3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3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3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3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3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3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3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3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3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3">
      <c r="A181" s="3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3">
      <c r="A182" s="3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3">
      <c r="A183" s="3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3">
      <c r="A184" s="3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3">
      <c r="A185" s="3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3">
      <c r="A186" s="3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3">
      <c r="A187" s="3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3">
      <c r="A188" s="3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3">
      <c r="A189" s="3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3">
      <c r="A190" s="3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3">
      <c r="A191" s="3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3">
      <c r="A192" s="3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3">
      <c r="A193" s="3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3">
      <c r="A194" s="3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3">
      <c r="A195" s="3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3">
      <c r="A196" s="3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3">
      <c r="A197" s="3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3">
      <c r="A198" s="3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3">
      <c r="A199" s="3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3">
      <c r="A200" s="3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3">
      <c r="A201" s="3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3">
      <c r="A202" s="3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3">
      <c r="A203" s="3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3">
      <c r="A204" s="3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3">
      <c r="A205" s="3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3">
      <c r="A206" s="3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3">
      <c r="A207" s="3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3">
      <c r="A208" s="3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3">
      <c r="A209" s="3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3">
      <c r="A210" s="3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3">
      <c r="A211" s="3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3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3">
      <c r="A213" s="3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3">
      <c r="A214" s="3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3">
      <c r="A215" s="3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3">
      <c r="A216" s="3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3">
      <c r="A217" s="3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3">
      <c r="A218" s="3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3">
      <c r="A219" s="3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3">
      <c r="A220" s="3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3">
      <c r="A221" s="3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3">
      <c r="A222" s="3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3">
      <c r="A223" s="3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3">
      <c r="A224" s="3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3">
      <c r="A225" s="3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3">
      <c r="A226" s="3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3">
      <c r="A227" s="3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3">
      <c r="A228" s="3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3">
      <c r="A229" s="3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3">
      <c r="A230" s="3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3">
      <c r="A231" s="3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3">
      <c r="A232" s="3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3">
      <c r="A233" s="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3">
      <c r="A234" s="3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3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3">
      <c r="A236" s="3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3">
      <c r="A237" s="3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3">
      <c r="A238" s="3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3">
      <c r="A239" s="3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3">
      <c r="A240" s="3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3">
      <c r="A241" s="3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3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3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3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3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3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3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3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3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3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3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3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3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3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3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3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3">
      <c r="A257" s="3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3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3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3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3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3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3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3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3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3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3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3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3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3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3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3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3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3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3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3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3">
      <c r="A277" s="3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3">
      <c r="A278" s="3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3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3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3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3">
      <c r="A282" s="3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3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3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3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3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3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3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3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3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3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3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3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3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3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3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3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x14ac:dyDescent="0.3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x14ac:dyDescent="0.3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x14ac:dyDescent="0.3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x14ac:dyDescent="0.3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x14ac:dyDescent="0.3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x14ac:dyDescent="0.3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x14ac:dyDescent="0.3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x14ac:dyDescent="0.3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x14ac:dyDescent="0.3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x14ac:dyDescent="0.3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x14ac:dyDescent="0.3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x14ac:dyDescent="0.3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x14ac:dyDescent="0.3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x14ac:dyDescent="0.3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x14ac:dyDescent="0.3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x14ac:dyDescent="0.3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x14ac:dyDescent="0.3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x14ac:dyDescent="0.3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x14ac:dyDescent="0.3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x14ac:dyDescent="0.3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x14ac:dyDescent="0.3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x14ac:dyDescent="0.3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x14ac:dyDescent="0.3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x14ac:dyDescent="0.3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x14ac:dyDescent="0.3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x14ac:dyDescent="0.3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x14ac:dyDescent="0.3">
      <c r="A324" s="3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x14ac:dyDescent="0.3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x14ac:dyDescent="0.3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x14ac:dyDescent="0.3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x14ac:dyDescent="0.3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x14ac:dyDescent="0.3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x14ac:dyDescent="0.3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x14ac:dyDescent="0.3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x14ac:dyDescent="0.3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x14ac:dyDescent="0.3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x14ac:dyDescent="0.3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x14ac:dyDescent="0.3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x14ac:dyDescent="0.3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x14ac:dyDescent="0.3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x14ac:dyDescent="0.3">
      <c r="A338" s="3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x14ac:dyDescent="0.3">
      <c r="A339" s="3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x14ac:dyDescent="0.3">
      <c r="A340" s="3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x14ac:dyDescent="0.3">
      <c r="A341" s="3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x14ac:dyDescent="0.3">
      <c r="A342" s="3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x14ac:dyDescent="0.3">
      <c r="A343" s="3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x14ac:dyDescent="0.3">
      <c r="A344" s="3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x14ac:dyDescent="0.3">
      <c r="A345" s="3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x14ac:dyDescent="0.3">
      <c r="A346" s="3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x14ac:dyDescent="0.3">
      <c r="A347" s="3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3">
      <c r="A348" s="3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3">
      <c r="A349" s="3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3">
      <c r="A350" s="3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3">
      <c r="A351" s="3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3">
      <c r="A352" s="3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3">
      <c r="A353" s="3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3">
      <c r="A354" s="3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3">
      <c r="A355" s="3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3">
      <c r="A356" s="3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x14ac:dyDescent="0.3">
      <c r="A357" s="3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x14ac:dyDescent="0.3">
      <c r="A358" s="3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x14ac:dyDescent="0.3">
      <c r="A359" s="3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x14ac:dyDescent="0.3">
      <c r="A360" s="3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x14ac:dyDescent="0.3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x14ac:dyDescent="0.3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x14ac:dyDescent="0.3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x14ac:dyDescent="0.3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x14ac:dyDescent="0.3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x14ac:dyDescent="0.3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x14ac:dyDescent="0.3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x14ac:dyDescent="0.3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x14ac:dyDescent="0.3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x14ac:dyDescent="0.3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x14ac:dyDescent="0.3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x14ac:dyDescent="0.3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x14ac:dyDescent="0.3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x14ac:dyDescent="0.3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x14ac:dyDescent="0.3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x14ac:dyDescent="0.3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x14ac:dyDescent="0.3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x14ac:dyDescent="0.3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x14ac:dyDescent="0.3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x14ac:dyDescent="0.3">
      <c r="A380" s="3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x14ac:dyDescent="0.3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x14ac:dyDescent="0.3">
      <c r="A382" s="3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3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3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3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3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3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3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3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3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3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3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3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3">
      <c r="A394" s="3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x14ac:dyDescent="0.3">
      <c r="A395" s="3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x14ac:dyDescent="0.3">
      <c r="A396" s="3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x14ac:dyDescent="0.3">
      <c r="A397" s="3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x14ac:dyDescent="0.3">
      <c r="A398" s="3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x14ac:dyDescent="0.3">
      <c r="A399" s="3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x14ac:dyDescent="0.3">
      <c r="A400" s="3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x14ac:dyDescent="0.3">
      <c r="A401" s="3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x14ac:dyDescent="0.3">
      <c r="A402" s="3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x14ac:dyDescent="0.3">
      <c r="A403" s="3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x14ac:dyDescent="0.3">
      <c r="A404" s="3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x14ac:dyDescent="0.3">
      <c r="A405" s="3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x14ac:dyDescent="0.3">
      <c r="A406" s="3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x14ac:dyDescent="0.3">
      <c r="A407" s="3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x14ac:dyDescent="0.3">
      <c r="A408" s="3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x14ac:dyDescent="0.3">
      <c r="A409" s="3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x14ac:dyDescent="0.3">
      <c r="A410" s="3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x14ac:dyDescent="0.3">
      <c r="A411" s="3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x14ac:dyDescent="0.3">
      <c r="A412" s="3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x14ac:dyDescent="0.3">
      <c r="A413" s="3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x14ac:dyDescent="0.3">
      <c r="A414" s="3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x14ac:dyDescent="0.3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x14ac:dyDescent="0.3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x14ac:dyDescent="0.3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x14ac:dyDescent="0.3">
      <c r="A418" s="3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x14ac:dyDescent="0.3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x14ac:dyDescent="0.3">
      <c r="A420" s="3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x14ac:dyDescent="0.3">
      <c r="A421" s="3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x14ac:dyDescent="0.3">
      <c r="A422" s="3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x14ac:dyDescent="0.3">
      <c r="A423" s="3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x14ac:dyDescent="0.3">
      <c r="A424" s="3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x14ac:dyDescent="0.3">
      <c r="A425" s="3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x14ac:dyDescent="0.3">
      <c r="A426" s="3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x14ac:dyDescent="0.3">
      <c r="A427" s="3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x14ac:dyDescent="0.3">
      <c r="A428" s="3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x14ac:dyDescent="0.3">
      <c r="A429" s="3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x14ac:dyDescent="0.3">
      <c r="A430" s="3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x14ac:dyDescent="0.3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x14ac:dyDescent="0.3">
      <c r="A432" s="3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x14ac:dyDescent="0.3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x14ac:dyDescent="0.3">
      <c r="A434" s="3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x14ac:dyDescent="0.3">
      <c r="A435" s="3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x14ac:dyDescent="0.3">
      <c r="A436" s="3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x14ac:dyDescent="0.3">
      <c r="A437" s="3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x14ac:dyDescent="0.3">
      <c r="A438" s="3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x14ac:dyDescent="0.3">
      <c r="A439" s="3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x14ac:dyDescent="0.3">
      <c r="A440" s="3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x14ac:dyDescent="0.3">
      <c r="A441" s="3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x14ac:dyDescent="0.3">
      <c r="A442" s="33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x14ac:dyDescent="0.3">
      <c r="A443" s="33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x14ac:dyDescent="0.3">
      <c r="A444" s="33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x14ac:dyDescent="0.3">
      <c r="A445" s="33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x14ac:dyDescent="0.3">
      <c r="A446" s="33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x14ac:dyDescent="0.3">
      <c r="A447" s="33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x14ac:dyDescent="0.3">
      <c r="A448" s="33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x14ac:dyDescent="0.3">
      <c r="A449" s="33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x14ac:dyDescent="0.3">
      <c r="A450" s="33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x14ac:dyDescent="0.3">
      <c r="A451" s="33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x14ac:dyDescent="0.3">
      <c r="A452" s="3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x14ac:dyDescent="0.3">
      <c r="A453" s="33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x14ac:dyDescent="0.3">
      <c r="A454" s="3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x14ac:dyDescent="0.3">
      <c r="A455" s="33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x14ac:dyDescent="0.3">
      <c r="A456" s="33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x14ac:dyDescent="0.3">
      <c r="A457" s="33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x14ac:dyDescent="0.3">
      <c r="A458" s="33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x14ac:dyDescent="0.3">
      <c r="A459" s="33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x14ac:dyDescent="0.3">
      <c r="A460" s="33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x14ac:dyDescent="0.3">
      <c r="A461" s="33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x14ac:dyDescent="0.3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x14ac:dyDescent="0.3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x14ac:dyDescent="0.3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x14ac:dyDescent="0.3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x14ac:dyDescent="0.3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x14ac:dyDescent="0.3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x14ac:dyDescent="0.3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x14ac:dyDescent="0.3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x14ac:dyDescent="0.3">
      <c r="A470" s="33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x14ac:dyDescent="0.3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x14ac:dyDescent="0.3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x14ac:dyDescent="0.3">
      <c r="A473" s="33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x14ac:dyDescent="0.3">
      <c r="A474" s="33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x14ac:dyDescent="0.3">
      <c r="A475" s="33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x14ac:dyDescent="0.3">
      <c r="A476" s="33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x14ac:dyDescent="0.3">
      <c r="A477" s="33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x14ac:dyDescent="0.3">
      <c r="A478" s="33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x14ac:dyDescent="0.3">
      <c r="A479" s="33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x14ac:dyDescent="0.3">
      <c r="A480" s="33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x14ac:dyDescent="0.3">
      <c r="A481" s="33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x14ac:dyDescent="0.3">
      <c r="A482" s="33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x14ac:dyDescent="0.3">
      <c r="A483" s="33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x14ac:dyDescent="0.3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x14ac:dyDescent="0.3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x14ac:dyDescent="0.3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x14ac:dyDescent="0.3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x14ac:dyDescent="0.3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x14ac:dyDescent="0.3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x14ac:dyDescent="0.3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x14ac:dyDescent="0.3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x14ac:dyDescent="0.3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x14ac:dyDescent="0.3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x14ac:dyDescent="0.3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x14ac:dyDescent="0.3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x14ac:dyDescent="0.3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x14ac:dyDescent="0.3">
      <c r="A497" s="33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x14ac:dyDescent="0.3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x14ac:dyDescent="0.3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3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3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3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3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3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3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3">
      <c r="A506" s="33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3">
      <c r="A507" s="33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3">
      <c r="A508" s="33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3">
      <c r="A509" s="33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3">
      <c r="A510" s="3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3">
      <c r="A511" s="33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3">
      <c r="A512" s="33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3">
      <c r="A513" s="3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3">
      <c r="A514" s="3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3">
      <c r="A515" s="3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3">
      <c r="A516" s="3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3">
      <c r="A517" s="33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3">
      <c r="A518" s="33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3">
      <c r="A519" s="33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3">
      <c r="A520" s="33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3">
      <c r="A521" s="33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3">
      <c r="A522" s="33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3">
      <c r="A523" s="33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3">
      <c r="A524" s="33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3">
      <c r="A525" s="33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3">
      <c r="A526" s="33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3">
      <c r="A527" s="33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3">
      <c r="A528" s="33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3">
      <c r="A529" s="33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3">
      <c r="A530" s="33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3">
      <c r="A531" s="33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3">
      <c r="A532" s="33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3">
      <c r="A533" s="33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3">
      <c r="A534" s="33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3">
      <c r="A535" s="33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3">
      <c r="A536" s="33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3">
      <c r="A537" s="33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3">
      <c r="A538" s="3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3">
      <c r="A539" s="3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3">
      <c r="A540" s="3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3">
      <c r="A541" s="3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3">
      <c r="A542" s="33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3">
      <c r="A543" s="33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3">
      <c r="A544" s="33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3">
      <c r="A545" s="33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3">
      <c r="A546" s="33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3">
      <c r="A547" s="33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3">
      <c r="A548" s="33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3">
      <c r="A549" s="33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3">
      <c r="A550" s="33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3">
      <c r="A551" s="33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3">
      <c r="A552" s="33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3">
      <c r="A553" s="3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3">
      <c r="A554" s="33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3">
      <c r="A555" s="33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3">
      <c r="A556" s="33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3">
      <c r="A557" s="33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3">
      <c r="A558" s="33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3">
      <c r="A559" s="33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3">
      <c r="A560" s="33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3">
      <c r="A561" s="33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3">
      <c r="A562" s="33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3">
      <c r="A563" s="3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3">
      <c r="A564" s="3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3">
      <c r="A565" s="3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3">
      <c r="A566" s="3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3">
      <c r="A567" s="33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3">
      <c r="A568" s="33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3">
      <c r="A569" s="33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3">
      <c r="A570" s="33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3">
      <c r="A571" s="33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3">
      <c r="A572" s="33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3">
      <c r="A573" s="33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3">
      <c r="A574" s="33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3">
      <c r="A575" s="33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3">
      <c r="A576" s="33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3">
      <c r="A577" s="33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3">
      <c r="A578" s="33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3">
      <c r="A579" s="33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3">
      <c r="A580" s="33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3">
      <c r="A581" s="33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3">
      <c r="A582" s="33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3">
      <c r="A583" s="33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3">
      <c r="A584" s="33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3">
      <c r="A585" s="33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3">
      <c r="A586" s="33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3">
      <c r="A587" s="33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3">
      <c r="A588" s="3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3">
      <c r="A589" s="3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3">
      <c r="A590" s="3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3">
      <c r="A591" s="3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3">
      <c r="A592" s="33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3">
      <c r="A593" s="33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3">
      <c r="A594" s="33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3">
      <c r="A595" s="33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3">
      <c r="A596" s="3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3">
      <c r="A597" s="33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3">
      <c r="A598" s="33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3">
      <c r="A599" s="33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3">
      <c r="A600" s="33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3">
      <c r="A601" s="33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3">
      <c r="A602" s="33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3">
      <c r="A603" s="33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3">
      <c r="A604" s="33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3">
      <c r="A605" s="33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3">
      <c r="A606" s="33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3">
      <c r="A607" s="33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3">
      <c r="A608" s="33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3">
      <c r="A609" s="33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3">
      <c r="A610" s="33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3">
      <c r="A611" s="33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3">
      <c r="A612" s="33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3">
      <c r="A613" s="3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3">
      <c r="A614" s="3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3">
      <c r="A615" s="3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3">
      <c r="A616" s="3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3">
      <c r="A617" s="33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3">
      <c r="A618" s="33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3">
      <c r="A619" s="33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3">
      <c r="A620" s="33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3">
      <c r="A621" s="33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3">
      <c r="A622" s="33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3">
      <c r="A623" s="33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3">
      <c r="A624" s="33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3">
      <c r="A625" s="33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3">
      <c r="A626" s="33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3">
      <c r="A627" s="33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3">
      <c r="A628" s="33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3">
      <c r="A629" s="33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3">
      <c r="A630" s="33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3">
      <c r="A631" s="33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3">
      <c r="A632" s="33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3">
      <c r="A633" s="33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3">
      <c r="A634" s="33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3">
      <c r="A635" s="33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3">
      <c r="A636" s="33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3">
      <c r="A637" s="33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3">
      <c r="A638" s="3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3">
      <c r="A639" s="3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3">
      <c r="A640" s="3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3">
      <c r="A641" s="3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3">
      <c r="A642" s="33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3">
      <c r="A643" s="33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3">
      <c r="A644" s="33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3">
      <c r="A645" s="33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3">
      <c r="A646" s="33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3">
      <c r="A647" s="33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3">
      <c r="A648" s="33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3">
      <c r="A649" s="33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3">
      <c r="A650" s="33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3">
      <c r="A651" s="33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3">
      <c r="A652" s="33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3">
      <c r="A653" s="33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3">
      <c r="A654" s="33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3">
      <c r="A655" s="33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3">
      <c r="A656" s="33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3">
      <c r="A657" s="33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3">
      <c r="A658" s="33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3">
      <c r="A659" s="33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3">
      <c r="A660" s="33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3">
      <c r="A661" s="33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3">
      <c r="A662" s="33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3">
      <c r="A663" s="3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3">
      <c r="A664" s="3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3">
      <c r="A665" s="3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3">
      <c r="A666" s="3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3">
      <c r="A667" s="33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3">
      <c r="A668" s="33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3">
      <c r="A669" s="33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3">
      <c r="A670" s="33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3">
      <c r="A671" s="33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3">
      <c r="A672" s="33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3">
      <c r="A673" s="33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3">
      <c r="A674" s="33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3">
      <c r="A675" s="33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3">
      <c r="A676" s="33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3">
      <c r="A677" s="33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3">
      <c r="A678" s="33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3">
      <c r="A679" s="33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3">
      <c r="A680" s="33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3">
      <c r="A681" s="33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3">
      <c r="A682" s="33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3">
      <c r="A683" s="33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3">
      <c r="A684" s="33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3">
      <c r="A685" s="33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3">
      <c r="A686" s="33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3">
      <c r="A687" s="33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3">
      <c r="A688" s="3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3">
      <c r="A689" s="3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3">
      <c r="A690" s="3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3">
      <c r="A691" s="3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3">
      <c r="A692" s="33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3">
      <c r="A693" s="33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3">
      <c r="A694" s="33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3">
      <c r="A695" s="33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3">
      <c r="A696" s="33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3">
      <c r="A697" s="33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3">
      <c r="A698" s="33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3">
      <c r="A699" s="33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3">
      <c r="A700" s="33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3">
      <c r="A701" s="33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3">
      <c r="A702" s="33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3">
      <c r="A703" s="33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3">
      <c r="A704" s="33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3">
      <c r="A705" s="33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3">
      <c r="A706" s="33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3">
      <c r="A707" s="33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3">
      <c r="A708" s="33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3">
      <c r="A709" s="33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3">
      <c r="A710" s="33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3">
      <c r="A711" s="33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3">
      <c r="A712" s="33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3">
      <c r="A713" s="3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3">
      <c r="A714" s="3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3">
      <c r="A715" s="3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3">
      <c r="A716" s="3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3">
      <c r="A717" s="33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3">
      <c r="A718" s="33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3">
      <c r="A719" s="33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3">
      <c r="A720" s="33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3">
      <c r="A721" s="33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3">
      <c r="A722" s="33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3">
      <c r="A723" s="33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3">
      <c r="A724" s="33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3">
      <c r="A725" s="33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3">
      <c r="A726" s="33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3">
      <c r="A727" s="33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3">
      <c r="A728" s="33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3">
      <c r="A729" s="33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3">
      <c r="A730" s="33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3">
      <c r="A731" s="33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3">
      <c r="A732" s="33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3">
      <c r="A733" s="33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3">
      <c r="A734" s="33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3">
      <c r="A735" s="33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3">
      <c r="A736" s="33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3">
      <c r="A737" s="33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3">
      <c r="A738" s="3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3">
      <c r="A739" s="3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3">
      <c r="A740" s="3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3">
      <c r="A741" s="3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3">
      <c r="A742" s="33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3">
      <c r="A743" s="33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3">
      <c r="A744" s="33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3">
      <c r="A745" s="33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3">
      <c r="A746" s="33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3">
      <c r="A747" s="33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3">
      <c r="A748" s="33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3">
      <c r="A749" s="33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3">
      <c r="A750" s="33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3">
      <c r="A751" s="33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3">
      <c r="A752" s="33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3">
      <c r="A753" s="33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3">
      <c r="A754" s="33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3">
      <c r="A755" s="33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3">
      <c r="A756" s="33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3">
      <c r="A757" s="33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3">
      <c r="A758" s="33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3">
      <c r="A759" s="33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3">
      <c r="A760" s="33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3">
      <c r="A761" s="33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3">
      <c r="A762" s="33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3">
      <c r="A763" s="3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3">
      <c r="A764" s="3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3">
      <c r="A765" s="3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3">
      <c r="A766" s="3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3">
      <c r="A767" s="33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3">
      <c r="A768" s="33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3">
      <c r="A769" s="33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3">
      <c r="A770" s="33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x14ac:dyDescent="0.3">
      <c r="A771" s="33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x14ac:dyDescent="0.3">
      <c r="A772" s="33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x14ac:dyDescent="0.3">
      <c r="A773" s="33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x14ac:dyDescent="0.3">
      <c r="A774" s="33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x14ac:dyDescent="0.3">
      <c r="A775" s="33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x14ac:dyDescent="0.3">
      <c r="A776" s="33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x14ac:dyDescent="0.3">
      <c r="A777" s="33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x14ac:dyDescent="0.3">
      <c r="A778" s="33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x14ac:dyDescent="0.3">
      <c r="A779" s="33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x14ac:dyDescent="0.3">
      <c r="A780" s="33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x14ac:dyDescent="0.3">
      <c r="A781" s="33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x14ac:dyDescent="0.3">
      <c r="A782" s="33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x14ac:dyDescent="0.3">
      <c r="A783" s="33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x14ac:dyDescent="0.3">
      <c r="A784" s="33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x14ac:dyDescent="0.3">
      <c r="A785" s="33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x14ac:dyDescent="0.3">
      <c r="A786" s="33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x14ac:dyDescent="0.3">
      <c r="A787" s="33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x14ac:dyDescent="0.3">
      <c r="A788" s="3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x14ac:dyDescent="0.3">
      <c r="A789" s="3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x14ac:dyDescent="0.3">
      <c r="A790" s="3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x14ac:dyDescent="0.3">
      <c r="A791" s="3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x14ac:dyDescent="0.3">
      <c r="A792" s="33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x14ac:dyDescent="0.3">
      <c r="A793" s="33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x14ac:dyDescent="0.3">
      <c r="A794" s="33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x14ac:dyDescent="0.3">
      <c r="A795" s="33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x14ac:dyDescent="0.3">
      <c r="A796" s="33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x14ac:dyDescent="0.3">
      <c r="A797" s="33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x14ac:dyDescent="0.3">
      <c r="A798" s="33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x14ac:dyDescent="0.3">
      <c r="A799" s="33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x14ac:dyDescent="0.3">
      <c r="A800" s="33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x14ac:dyDescent="0.3">
      <c r="A801" s="33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x14ac:dyDescent="0.3">
      <c r="A802" s="33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x14ac:dyDescent="0.3">
      <c r="A803" s="33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x14ac:dyDescent="0.3">
      <c r="A804" s="33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x14ac:dyDescent="0.3">
      <c r="A805" s="33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x14ac:dyDescent="0.3">
      <c r="A806" s="33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x14ac:dyDescent="0.3">
      <c r="A807" s="33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x14ac:dyDescent="0.3">
      <c r="A808" s="33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x14ac:dyDescent="0.3">
      <c r="A809" s="33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x14ac:dyDescent="0.3">
      <c r="A810" s="33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x14ac:dyDescent="0.3">
      <c r="A811" s="33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x14ac:dyDescent="0.3">
      <c r="A812" s="33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x14ac:dyDescent="0.3">
      <c r="A813" s="3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x14ac:dyDescent="0.3">
      <c r="A814" s="3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x14ac:dyDescent="0.3">
      <c r="A815" s="3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x14ac:dyDescent="0.3">
      <c r="A816" s="3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x14ac:dyDescent="0.3">
      <c r="A817" s="33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x14ac:dyDescent="0.3">
      <c r="A818" s="33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x14ac:dyDescent="0.3">
      <c r="A819" s="33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x14ac:dyDescent="0.3">
      <c r="A820" s="33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x14ac:dyDescent="0.3">
      <c r="A821" s="33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x14ac:dyDescent="0.3">
      <c r="A822" s="33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x14ac:dyDescent="0.3">
      <c r="A823" s="33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x14ac:dyDescent="0.3">
      <c r="A824" s="33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x14ac:dyDescent="0.3">
      <c r="A825" s="33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x14ac:dyDescent="0.3">
      <c r="A826" s="33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x14ac:dyDescent="0.3">
      <c r="A827" s="33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x14ac:dyDescent="0.3">
      <c r="A828" s="33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x14ac:dyDescent="0.3">
      <c r="A829" s="33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x14ac:dyDescent="0.3">
      <c r="A830" s="33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x14ac:dyDescent="0.3">
      <c r="A831" s="33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x14ac:dyDescent="0.3">
      <c r="A832" s="33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x14ac:dyDescent="0.3">
      <c r="A833" s="33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x14ac:dyDescent="0.3">
      <c r="A834" s="33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x14ac:dyDescent="0.3">
      <c r="A835" s="33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x14ac:dyDescent="0.3">
      <c r="A836" s="33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x14ac:dyDescent="0.3">
      <c r="A837" s="33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x14ac:dyDescent="0.3">
      <c r="A838" s="3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x14ac:dyDescent="0.3">
      <c r="A839" s="3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x14ac:dyDescent="0.3">
      <c r="A840" s="3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x14ac:dyDescent="0.3">
      <c r="A841" s="3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x14ac:dyDescent="0.3">
      <c r="A842" s="33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x14ac:dyDescent="0.3">
      <c r="A843" s="33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x14ac:dyDescent="0.3">
      <c r="A844" s="33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x14ac:dyDescent="0.3">
      <c r="A845" s="33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x14ac:dyDescent="0.3">
      <c r="A846" s="33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x14ac:dyDescent="0.3">
      <c r="A847" s="33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x14ac:dyDescent="0.3">
      <c r="A848" s="33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x14ac:dyDescent="0.3">
      <c r="A849" s="33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x14ac:dyDescent="0.3">
      <c r="A850" s="33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x14ac:dyDescent="0.3">
      <c r="A851" s="33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x14ac:dyDescent="0.3">
      <c r="A852" s="33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x14ac:dyDescent="0.3">
      <c r="A853" s="33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x14ac:dyDescent="0.3">
      <c r="A854" s="33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x14ac:dyDescent="0.3">
      <c r="A855" s="33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x14ac:dyDescent="0.3">
      <c r="A856" s="33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x14ac:dyDescent="0.3">
      <c r="A857" s="33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x14ac:dyDescent="0.3">
      <c r="A858" s="33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x14ac:dyDescent="0.3">
      <c r="A859" s="33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x14ac:dyDescent="0.3">
      <c r="A860" s="33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x14ac:dyDescent="0.3">
      <c r="A861" s="33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x14ac:dyDescent="0.3">
      <c r="A862" s="33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x14ac:dyDescent="0.3">
      <c r="A863" s="3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x14ac:dyDescent="0.3">
      <c r="A864" s="3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x14ac:dyDescent="0.3">
      <c r="A865" s="3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x14ac:dyDescent="0.3">
      <c r="A866" s="3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x14ac:dyDescent="0.3">
      <c r="A867" s="33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x14ac:dyDescent="0.3">
      <c r="A868" s="33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x14ac:dyDescent="0.3">
      <c r="A869" s="33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x14ac:dyDescent="0.3">
      <c r="A870" s="33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x14ac:dyDescent="0.3">
      <c r="A871" s="33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x14ac:dyDescent="0.3">
      <c r="A872" s="33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x14ac:dyDescent="0.3">
      <c r="A873" s="33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x14ac:dyDescent="0.3">
      <c r="A874" s="33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x14ac:dyDescent="0.3">
      <c r="A875" s="33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x14ac:dyDescent="0.3">
      <c r="A876" s="33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x14ac:dyDescent="0.3">
      <c r="A877" s="33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x14ac:dyDescent="0.3">
      <c r="A878" s="33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x14ac:dyDescent="0.3">
      <c r="A879" s="33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x14ac:dyDescent="0.3">
      <c r="A880" s="33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x14ac:dyDescent="0.3">
      <c r="A881" s="33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x14ac:dyDescent="0.3">
      <c r="A882" s="33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x14ac:dyDescent="0.3">
      <c r="A883" s="33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x14ac:dyDescent="0.3">
      <c r="A884" s="33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x14ac:dyDescent="0.3">
      <c r="A885" s="33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x14ac:dyDescent="0.3">
      <c r="A886" s="33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x14ac:dyDescent="0.3">
      <c r="A887" s="33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x14ac:dyDescent="0.3">
      <c r="A888" s="3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x14ac:dyDescent="0.3">
      <c r="A889" s="3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x14ac:dyDescent="0.3">
      <c r="A890" s="3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x14ac:dyDescent="0.3">
      <c r="A891" s="3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x14ac:dyDescent="0.3">
      <c r="A892" s="33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x14ac:dyDescent="0.3">
      <c r="A893" s="33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x14ac:dyDescent="0.3">
      <c r="A894" s="33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x14ac:dyDescent="0.3">
      <c r="A895" s="33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x14ac:dyDescent="0.3">
      <c r="A896" s="33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x14ac:dyDescent="0.3">
      <c r="A897" s="33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x14ac:dyDescent="0.3">
      <c r="A898" s="33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x14ac:dyDescent="0.3">
      <c r="A899" s="33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x14ac:dyDescent="0.3">
      <c r="A900" s="33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x14ac:dyDescent="0.3">
      <c r="A901" s="33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x14ac:dyDescent="0.3">
      <c r="A902" s="33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x14ac:dyDescent="0.3">
      <c r="A903" s="33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x14ac:dyDescent="0.3">
      <c r="A904" s="33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x14ac:dyDescent="0.3">
      <c r="A905" s="33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x14ac:dyDescent="0.3">
      <c r="A906" s="33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x14ac:dyDescent="0.3">
      <c r="A907" s="33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x14ac:dyDescent="0.3">
      <c r="A908" s="33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x14ac:dyDescent="0.3">
      <c r="A909" s="33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x14ac:dyDescent="0.3">
      <c r="A910" s="33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x14ac:dyDescent="0.3">
      <c r="A911" s="33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x14ac:dyDescent="0.3">
      <c r="A912" s="33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x14ac:dyDescent="0.3">
      <c r="A913" s="3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x14ac:dyDescent="0.3">
      <c r="A914" s="3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x14ac:dyDescent="0.3">
      <c r="A915" s="3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x14ac:dyDescent="0.3">
      <c r="A916" s="3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x14ac:dyDescent="0.3">
      <c r="A917" s="33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x14ac:dyDescent="0.3">
      <c r="A918" s="33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x14ac:dyDescent="0.3">
      <c r="A919" s="33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x14ac:dyDescent="0.3">
      <c r="A920" s="33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x14ac:dyDescent="0.3">
      <c r="A921" s="33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x14ac:dyDescent="0.3">
      <c r="A922" s="33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x14ac:dyDescent="0.3">
      <c r="A923" s="33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x14ac:dyDescent="0.3">
      <c r="A924" s="33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x14ac:dyDescent="0.3">
      <c r="A925" s="33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x14ac:dyDescent="0.3">
      <c r="A926" s="33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x14ac:dyDescent="0.3">
      <c r="A927" s="33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x14ac:dyDescent="0.3">
      <c r="A928" s="33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x14ac:dyDescent="0.3">
      <c r="A929" s="33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x14ac:dyDescent="0.3">
      <c r="A930" s="33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x14ac:dyDescent="0.3">
      <c r="A931" s="33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x14ac:dyDescent="0.3">
      <c r="A932" s="33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x14ac:dyDescent="0.3">
      <c r="A933" s="33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x14ac:dyDescent="0.3">
      <c r="A934" s="33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x14ac:dyDescent="0.3">
      <c r="A935" s="33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x14ac:dyDescent="0.3">
      <c r="A936" s="33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x14ac:dyDescent="0.3">
      <c r="A937" s="33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x14ac:dyDescent="0.3">
      <c r="A938" s="3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x14ac:dyDescent="0.3">
      <c r="A939" s="3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x14ac:dyDescent="0.3">
      <c r="A940" s="3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x14ac:dyDescent="0.3">
      <c r="A941" s="3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x14ac:dyDescent="0.3">
      <c r="A942" s="33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x14ac:dyDescent="0.3">
      <c r="A943" s="33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x14ac:dyDescent="0.3">
      <c r="A944" s="33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x14ac:dyDescent="0.3">
      <c r="A945" s="33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x14ac:dyDescent="0.3">
      <c r="A946" s="33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x14ac:dyDescent="0.3">
      <c r="A947" s="33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x14ac:dyDescent="0.3">
      <c r="A948" s="33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x14ac:dyDescent="0.3">
      <c r="A949" s="33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x14ac:dyDescent="0.3">
      <c r="A950" s="33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x14ac:dyDescent="0.3">
      <c r="A951" s="33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x14ac:dyDescent="0.3">
      <c r="A952" s="33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x14ac:dyDescent="0.3">
      <c r="A953" s="33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x14ac:dyDescent="0.3">
      <c r="A954" s="33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x14ac:dyDescent="0.3">
      <c r="A955" s="33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x14ac:dyDescent="0.3">
      <c r="A956" s="33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x14ac:dyDescent="0.3">
      <c r="A957" s="33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x14ac:dyDescent="0.3">
      <c r="A958" s="33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x14ac:dyDescent="0.3">
      <c r="A959" s="33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x14ac:dyDescent="0.3">
      <c r="A960" s="33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x14ac:dyDescent="0.3">
      <c r="A961" s="33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x14ac:dyDescent="0.3">
      <c r="A962" s="33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x14ac:dyDescent="0.3">
      <c r="A963" s="3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x14ac:dyDescent="0.3">
      <c r="A964" s="3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x14ac:dyDescent="0.3">
      <c r="A965" s="3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x14ac:dyDescent="0.3">
      <c r="A966" s="3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x14ac:dyDescent="0.3">
      <c r="A967" s="33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x14ac:dyDescent="0.3">
      <c r="A968" s="33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x14ac:dyDescent="0.3">
      <c r="A969" s="33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x14ac:dyDescent="0.3">
      <c r="A970" s="33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x14ac:dyDescent="0.3">
      <c r="A971" s="33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x14ac:dyDescent="0.3">
      <c r="A972" s="33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x14ac:dyDescent="0.3">
      <c r="A973" s="33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x14ac:dyDescent="0.3">
      <c r="A974" s="33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x14ac:dyDescent="0.3">
      <c r="A975" s="33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x14ac:dyDescent="0.3">
      <c r="A976" s="33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x14ac:dyDescent="0.3">
      <c r="A977" s="33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x14ac:dyDescent="0.3">
      <c r="A978" s="33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x14ac:dyDescent="0.3">
      <c r="A979" s="33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x14ac:dyDescent="0.3">
      <c r="A980" s="33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x14ac:dyDescent="0.3">
      <c r="A981" s="33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x14ac:dyDescent="0.3">
      <c r="A982" s="33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x14ac:dyDescent="0.3">
      <c r="A983" s="33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x14ac:dyDescent="0.3">
      <c r="A984" s="33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x14ac:dyDescent="0.3">
      <c r="A985" s="33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x14ac:dyDescent="0.3">
      <c r="A986" s="33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x14ac:dyDescent="0.3">
      <c r="A987" s="33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x14ac:dyDescent="0.3">
      <c r="A988" s="3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x14ac:dyDescent="0.3">
      <c r="A989" s="3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x14ac:dyDescent="0.3">
      <c r="A990" s="3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x14ac:dyDescent="0.3">
      <c r="A991" s="3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x14ac:dyDescent="0.3">
      <c r="A992" s="33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x14ac:dyDescent="0.3">
      <c r="A993" s="33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x14ac:dyDescent="0.3">
      <c r="A994" s="33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x14ac:dyDescent="0.3">
      <c r="A995" s="33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x14ac:dyDescent="0.3">
      <c r="A996" s="33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x14ac:dyDescent="0.3">
      <c r="A997" s="33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x14ac:dyDescent="0.3">
      <c r="A998" s="33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x14ac:dyDescent="0.3">
      <c r="A999" s="33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x14ac:dyDescent="0.3">
      <c r="A1000" s="33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x14ac:dyDescent="0.3">
      <c r="A1001" s="33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x14ac:dyDescent="0.3">
      <c r="A1002" s="33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x14ac:dyDescent="0.3">
      <c r="A1003" s="33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x14ac:dyDescent="0.3">
      <c r="A1004" s="33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x14ac:dyDescent="0.3">
      <c r="A1005" s="33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x14ac:dyDescent="0.3">
      <c r="A1006" s="33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x14ac:dyDescent="0.3">
      <c r="A1007" s="33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x14ac:dyDescent="0.3">
      <c r="A1008" s="33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x14ac:dyDescent="0.3">
      <c r="A1009" s="33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x14ac:dyDescent="0.3">
      <c r="A1010" s="33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x14ac:dyDescent="0.3">
      <c r="A1011" s="33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x14ac:dyDescent="0.3">
      <c r="A1012" s="33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1:26" x14ac:dyDescent="0.3">
      <c r="A1013" s="33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1:26" x14ac:dyDescent="0.3">
      <c r="A1014" s="33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1:26" x14ac:dyDescent="0.3">
      <c r="A1015" s="33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1:26" x14ac:dyDescent="0.3">
      <c r="A1016" s="33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1:26" x14ac:dyDescent="0.3">
      <c r="A1017" s="33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1:26" x14ac:dyDescent="0.3">
      <c r="A1018" s="33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1:26" x14ac:dyDescent="0.3">
      <c r="A1019" s="33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</sheetData>
  <customSheetViews>
    <customSheetView guid="{54059B13-8E3E-476B-9B1E-62E60659591B}" filter="1" showAutoFilter="1">
      <pageMargins left="0.7" right="0.7" top="0.75" bottom="0.75" header="0.3" footer="0.3"/>
      <autoFilter ref="D64" xr:uid="{00000000-0000-0000-0000-000000000000}"/>
    </customSheetView>
    <customSheetView guid="{15B927AF-5579-4EA3-8706-93CC99BB9068}" filter="1" showAutoFilter="1">
      <pageMargins left="0.7" right="0.7" top="0.75" bottom="0.75" header="0.3" footer="0.3"/>
      <autoFilter ref="C3:C64" xr:uid="{00000000-0000-0000-0000-000000000000}">
        <filterColumn colId="0">
          <filters>
            <filter val="Наука"/>
          </filters>
        </filterColumn>
      </autoFilter>
    </customSheetView>
    <customSheetView guid="{6D864DFE-0517-440A-B8F1-5B79437C8FFB}" filter="1" showAutoFilter="1">
      <pageMargins left="0.7" right="0.7" top="0.75" bottom="0.75" header="0.3" footer="0.3"/>
      <autoFilter ref="C3:C64" xr:uid="{00000000-0000-0000-0000-000000000000}">
        <filterColumn colId="0">
          <filters>
            <filter val="Наука"/>
          </filters>
        </filterColumn>
      </autoFilter>
    </customSheetView>
  </customSheetViews>
  <mergeCells count="1">
    <mergeCell ref="B1:E1"/>
  </mergeCells>
  <hyperlinks>
    <hyperlink ref="F4" r:id="rId1" xr:uid="{00000000-0004-0000-0400-000000000000}"/>
    <hyperlink ref="F14" r:id="rId2" xr:uid="{00000000-0004-0000-0400-000001000000}"/>
    <hyperlink ref="G18" r:id="rId3" xr:uid="{00000000-0004-0000-0400-000002000000}"/>
    <hyperlink ref="F27" r:id="rId4" xr:uid="{00000000-0004-0000-0400-000003000000}"/>
    <hyperlink ref="G27" r:id="rId5" xr:uid="{00000000-0004-0000-0400-000004000000}"/>
    <hyperlink ref="F28" r:id="rId6" xr:uid="{00000000-0004-0000-0400-000005000000}"/>
    <hyperlink ref="F29" r:id="rId7" xr:uid="{00000000-0004-0000-0400-000006000000}"/>
    <hyperlink ref="F30" r:id="rId8" xr:uid="{00000000-0004-0000-0400-000007000000}"/>
    <hyperlink ref="F31" r:id="rId9" xr:uid="{00000000-0004-0000-0400-000008000000}"/>
    <hyperlink ref="G32" r:id="rId10" location="about" xr:uid="{00000000-0004-0000-0400-000009000000}"/>
    <hyperlink ref="F38" r:id="rId11" xr:uid="{00000000-0004-0000-0400-00000A000000}"/>
    <hyperlink ref="G38" r:id="rId12" location="vacancy-list" xr:uid="{00000000-0004-0000-0400-00000B000000}"/>
    <hyperlink ref="F40" r:id="rId13" xr:uid="{00000000-0004-0000-0400-00000C000000}"/>
    <hyperlink ref="F41" r:id="rId14" xr:uid="{00000000-0004-0000-0400-00000D000000}"/>
    <hyperlink ref="G41" r:id="rId15" xr:uid="{00000000-0004-0000-0400-00000E000000}"/>
    <hyperlink ref="F42" r:id="rId16" xr:uid="{00000000-0004-0000-0400-00000F000000}"/>
    <hyperlink ref="G42" r:id="rId17" xr:uid="{00000000-0004-0000-0400-000010000000}"/>
    <hyperlink ref="F43" r:id="rId18" xr:uid="{00000000-0004-0000-0400-000011000000}"/>
    <hyperlink ref="G43" r:id="rId19" xr:uid="{00000000-0004-0000-0400-000012000000}"/>
    <hyperlink ref="F44" r:id="rId20" xr:uid="{00000000-0004-0000-0400-000013000000}"/>
    <hyperlink ref="G44" r:id="rId21" xr:uid="{00000000-0004-0000-0400-000014000000}"/>
    <hyperlink ref="F45" r:id="rId22" xr:uid="{00000000-0004-0000-0400-000015000000}"/>
    <hyperlink ref="G45" r:id="rId23" xr:uid="{00000000-0004-0000-0400-000016000000}"/>
    <hyperlink ref="F46" r:id="rId24" xr:uid="{00000000-0004-0000-0400-000017000000}"/>
    <hyperlink ref="F47" r:id="rId25" xr:uid="{00000000-0004-0000-0400-000018000000}"/>
    <hyperlink ref="G47" r:id="rId26" xr:uid="{00000000-0004-0000-0400-000019000000}"/>
    <hyperlink ref="G49" r:id="rId27" xr:uid="{00000000-0004-0000-0400-00001A000000}"/>
    <hyperlink ref="F60" r:id="rId28" xr:uid="{00000000-0004-0000-0400-00001B000000}"/>
    <hyperlink ref="F61" r:id="rId29" xr:uid="{00000000-0004-0000-0400-00001C000000}"/>
    <hyperlink ref="F63" r:id="rId30" xr:uid="{00000000-0004-0000-0400-00001D000000}"/>
    <hyperlink ref="G63" r:id="rId31" xr:uid="{00000000-0004-0000-0400-00001E000000}"/>
    <hyperlink ref="F64" r:id="rId32" xr:uid="{00000000-0004-0000-0400-00001F000000}"/>
    <hyperlink ref="G64" r:id="rId33" xr:uid="{00000000-0004-0000-0400-00002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X1013"/>
  <sheetViews>
    <sheetView workbookViewId="0">
      <selection activeCell="B38" sqref="B38"/>
    </sheetView>
  </sheetViews>
  <sheetFormatPr defaultColWidth="17.33203125" defaultRowHeight="14.4" x14ac:dyDescent="0.3"/>
  <cols>
    <col min="1" max="1" width="5.33203125" customWidth="1"/>
    <col min="2" max="2" width="42.88671875" customWidth="1"/>
    <col min="3" max="3" width="23.88671875" customWidth="1"/>
    <col min="4" max="4" width="36" customWidth="1"/>
    <col min="5" max="5" width="29.109375" customWidth="1"/>
    <col min="6" max="6" width="23.44140625" customWidth="1"/>
    <col min="7" max="7" width="22.33203125" customWidth="1"/>
    <col min="8" max="15" width="7.5546875" customWidth="1"/>
    <col min="16" max="24" width="15.109375" customWidth="1"/>
  </cols>
  <sheetData>
    <row r="1" spans="1:24" ht="17.399999999999999" x14ac:dyDescent="0.3">
      <c r="A1" s="18"/>
      <c r="B1" s="63" t="s">
        <v>511</v>
      </c>
      <c r="C1" s="64"/>
      <c r="D1" s="19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6" x14ac:dyDescent="0.3">
      <c r="A2" s="18"/>
      <c r="B2" s="19"/>
      <c r="C2" s="18"/>
      <c r="D2" s="19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3">
      <c r="A3" s="24"/>
      <c r="B3" s="8" t="s">
        <v>0</v>
      </c>
      <c r="C3" s="8" t="s">
        <v>592</v>
      </c>
      <c r="D3" s="8" t="s">
        <v>1</v>
      </c>
      <c r="E3" s="8" t="s">
        <v>2</v>
      </c>
      <c r="F3" s="65" t="s">
        <v>553</v>
      </c>
      <c r="G3" s="65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69.599999999999994" x14ac:dyDescent="0.3">
      <c r="A4" s="9">
        <v>1</v>
      </c>
      <c r="B4" s="9" t="s">
        <v>2685</v>
      </c>
      <c r="C4" s="9" t="s">
        <v>515</v>
      </c>
      <c r="D4" s="9" t="s">
        <v>6</v>
      </c>
      <c r="E4" s="9" t="s">
        <v>7</v>
      </c>
      <c r="F4" s="11" t="str">
        <f>HYPERLINK("http://www.amursma.ru/vakansii/","http://www.amursma.ru/vakansii/")</f>
        <v>http://www.amursma.ru/vakansii/</v>
      </c>
      <c r="G4" s="1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42" x14ac:dyDescent="0.3">
      <c r="A5" s="9">
        <v>2</v>
      </c>
      <c r="B5" s="9" t="s">
        <v>2686</v>
      </c>
      <c r="C5" s="9" t="s">
        <v>564</v>
      </c>
      <c r="D5" s="9" t="s">
        <v>2687</v>
      </c>
      <c r="E5" s="9" t="s">
        <v>7</v>
      </c>
      <c r="F5" s="11" t="str">
        <f>HYPERLINK("https://www.vostbank.ru/")</f>
        <v>https://www.vostbank.ru/</v>
      </c>
      <c r="G5" s="10" t="s">
        <v>2688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5.8" x14ac:dyDescent="0.3">
      <c r="A6" s="9">
        <v>3</v>
      </c>
      <c r="B6" s="9" t="s">
        <v>2689</v>
      </c>
      <c r="C6" s="9" t="s">
        <v>515</v>
      </c>
      <c r="D6" s="9" t="s">
        <v>2690</v>
      </c>
      <c r="E6" s="9" t="s">
        <v>7</v>
      </c>
      <c r="F6" s="10" t="s">
        <v>2691</v>
      </c>
      <c r="G6" s="1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5.8" x14ac:dyDescent="0.3">
      <c r="A7" s="9">
        <v>4</v>
      </c>
      <c r="B7" s="9" t="s">
        <v>229</v>
      </c>
      <c r="C7" s="9" t="s">
        <v>538</v>
      </c>
      <c r="D7" s="9" t="s">
        <v>230</v>
      </c>
      <c r="E7" s="9" t="s">
        <v>231</v>
      </c>
      <c r="F7" s="11" t="str">
        <f>HYPERLINK("http://икарп.рф/informachiy/kontakti/","http://xn--80apgve.xn--p1ai/informachiy/kontakti/")</f>
        <v>http://xn--80apgve.xn--p1ai/informachiy/kontakti/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5.8" x14ac:dyDescent="0.3">
      <c r="A8" s="9">
        <v>5</v>
      </c>
      <c r="B8" s="9" t="s">
        <v>232</v>
      </c>
      <c r="C8" s="9" t="s">
        <v>538</v>
      </c>
      <c r="D8" s="9" t="s">
        <v>233</v>
      </c>
      <c r="E8" s="9" t="s">
        <v>160</v>
      </c>
      <c r="F8" s="11" t="str">
        <f>HYPERLINK("http://gnuniivvs.ru/","http://gnuniivvs.ru/#")</f>
        <v>http://gnuniivvs.ru/#</v>
      </c>
      <c r="G8" s="1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55.8" x14ac:dyDescent="0.3">
      <c r="A9" s="9">
        <v>6</v>
      </c>
      <c r="B9" s="9" t="s">
        <v>2692</v>
      </c>
      <c r="C9" s="9" t="s">
        <v>515</v>
      </c>
      <c r="D9" s="9" t="s">
        <v>2693</v>
      </c>
      <c r="E9" s="9" t="s">
        <v>160</v>
      </c>
      <c r="F9" s="11" t="str">
        <f>HYPERLINK("http://zabgu.ru/php/sitemap.php","http://zabgu.ru/php/sitemap.php")</f>
        <v>http://zabgu.ru/php/sitemap.php</v>
      </c>
      <c r="G9" s="1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69.599999999999994" x14ac:dyDescent="0.3">
      <c r="A10" s="9">
        <v>7</v>
      </c>
      <c r="B10" s="9" t="s">
        <v>2694</v>
      </c>
      <c r="C10" s="9" t="s">
        <v>515</v>
      </c>
      <c r="D10" s="9" t="s">
        <v>2695</v>
      </c>
      <c r="E10" s="9" t="s">
        <v>160</v>
      </c>
      <c r="F10" s="11" t="str">
        <f>HYPERLINK("http://chitgma.ru/","http://chitgma.ru/")</f>
        <v>http://chitgma.ru/</v>
      </c>
      <c r="G10" s="1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42" x14ac:dyDescent="0.3">
      <c r="A11" s="9">
        <v>8</v>
      </c>
      <c r="B11" s="9" t="s">
        <v>2696</v>
      </c>
      <c r="C11" s="9" t="s">
        <v>537</v>
      </c>
      <c r="D11" s="9" t="s">
        <v>2697</v>
      </c>
      <c r="E11" s="9" t="s">
        <v>160</v>
      </c>
      <c r="F11" s="11" t="str">
        <f>HYPERLINK("http://www.priargunsky.armz.ru/personnel_policy/jobs/","http://www.priargunsky.armz.ru/personnel_policy/jobs/")</f>
        <v>http://www.priargunsky.armz.ru/personnel_policy/jobs/</v>
      </c>
      <c r="G11" s="11" t="str">
        <f>HYPERLINK("https://hh.ru/employer/539794","https://hh.ru/employer/539794")</f>
        <v>https://hh.ru/employer/539794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83.4" x14ac:dyDescent="0.3">
      <c r="A12" s="9">
        <v>9</v>
      </c>
      <c r="B12" s="9" t="s">
        <v>2698</v>
      </c>
      <c r="C12" s="9" t="s">
        <v>538</v>
      </c>
      <c r="D12" s="9" t="s">
        <v>2699</v>
      </c>
      <c r="E12" s="9" t="s">
        <v>160</v>
      </c>
      <c r="F12" s="66" t="s">
        <v>2700</v>
      </c>
      <c r="G12" s="1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55.8" x14ac:dyDescent="0.3">
      <c r="A13" s="9">
        <v>10</v>
      </c>
      <c r="B13" s="9" t="s">
        <v>258</v>
      </c>
      <c r="C13" s="9" t="s">
        <v>538</v>
      </c>
      <c r="D13" s="9" t="s">
        <v>259</v>
      </c>
      <c r="E13" s="9" t="s">
        <v>193</v>
      </c>
      <c r="F13" s="11" t="str">
        <f>HYPERLINK("http://nigtc.kscnet.ru/0100struct.html","http://nigtc.kscnet.ru/0100struct.html")</f>
        <v>http://nigtc.kscnet.ru/0100struct.html</v>
      </c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9.599999999999994" x14ac:dyDescent="0.3">
      <c r="A14" s="9">
        <v>11</v>
      </c>
      <c r="B14" s="9" t="s">
        <v>304</v>
      </c>
      <c r="C14" s="9" t="s">
        <v>538</v>
      </c>
      <c r="D14" s="9" t="s">
        <v>279</v>
      </c>
      <c r="E14" s="9" t="s">
        <v>177</v>
      </c>
      <c r="F14" s="11" t="str">
        <f>HYPERLINK("http://neisri.ru/index.php/ru/","http://neisri.ru/index.php/ru/")</f>
        <v>http://neisri.ru/index.php/ru/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55.8" x14ac:dyDescent="0.3">
      <c r="A15" s="9">
        <v>12</v>
      </c>
      <c r="B15" s="9" t="s">
        <v>2701</v>
      </c>
      <c r="C15" s="9" t="s">
        <v>538</v>
      </c>
      <c r="D15" s="9" t="s">
        <v>281</v>
      </c>
      <c r="E15" s="9" t="s">
        <v>177</v>
      </c>
      <c r="F15" s="11" t="str">
        <f>HYPERLINK("http://magniish.ru/contact","http://magniish.ru/contact")</f>
        <v>http://magniish.ru/contact</v>
      </c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8.2" x14ac:dyDescent="0.3">
      <c r="A16" s="9">
        <v>13</v>
      </c>
      <c r="B16" s="9" t="s">
        <v>2702</v>
      </c>
      <c r="C16" s="9" t="s">
        <v>537</v>
      </c>
      <c r="D16" s="9" t="s">
        <v>2703</v>
      </c>
      <c r="E16" s="9" t="s">
        <v>177</v>
      </c>
      <c r="F16" s="11" t="str">
        <f>HYPERLINK("http://www.magadanenergo.ru/","http://www.magadanenergo.ru/")</f>
        <v>http://www.magadanenergo.ru/</v>
      </c>
      <c r="G16" s="10" t="s">
        <v>2704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83.4" x14ac:dyDescent="0.3">
      <c r="A17" s="9">
        <v>14</v>
      </c>
      <c r="B17" s="9" t="s">
        <v>2705</v>
      </c>
      <c r="C17" s="9" t="s">
        <v>515</v>
      </c>
      <c r="D17" s="9" t="s">
        <v>267</v>
      </c>
      <c r="E17" s="9" t="s">
        <v>142</v>
      </c>
      <c r="F17" s="11" t="str">
        <f>HYPERLINK("http://тгму.рф/pages/5557b09c74676d3ddede1700","http://xn--c1asqg.xn--p1ai/pages/5557b09c74676d3ddede1700")</f>
        <v>http://xn--c1asqg.xn--p1ai/pages/5557b09c74676d3ddede1700</v>
      </c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83.4" x14ac:dyDescent="0.3">
      <c r="A18" s="9">
        <v>15</v>
      </c>
      <c r="B18" s="67" t="s">
        <v>2706</v>
      </c>
      <c r="C18" s="9" t="s">
        <v>538</v>
      </c>
      <c r="D18" s="9" t="s">
        <v>277</v>
      </c>
      <c r="E18" s="9" t="s">
        <v>142</v>
      </c>
      <c r="F18" s="10" t="s">
        <v>2707</v>
      </c>
      <c r="G18" s="1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55.8" x14ac:dyDescent="0.3">
      <c r="A19" s="9">
        <v>16</v>
      </c>
      <c r="B19" s="9" t="s">
        <v>386</v>
      </c>
      <c r="C19" s="9" t="s">
        <v>538</v>
      </c>
      <c r="D19" s="9" t="s">
        <v>270</v>
      </c>
      <c r="E19" s="9" t="s">
        <v>142</v>
      </c>
      <c r="F19" s="11" t="str">
        <f>HYPERLINK("http://www.iacp.dvo.ru/about/official-contacts","http://www.iacp.dvo.ru/about/official-contacts")</f>
        <v>http://www.iacp.dvo.ru/about/official-contacts</v>
      </c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8.2" x14ac:dyDescent="0.3">
      <c r="A20" s="9">
        <v>17</v>
      </c>
      <c r="B20" s="9" t="s">
        <v>387</v>
      </c>
      <c r="C20" s="9" t="s">
        <v>537</v>
      </c>
      <c r="D20" s="9" t="s">
        <v>269</v>
      </c>
      <c r="E20" s="9" t="s">
        <v>142</v>
      </c>
      <c r="F20" s="11" t="str">
        <f>HYPERLINK("http://primorsklesprom.ru/vakansii","http://primorsklesprom.ru/vakansii")</f>
        <v>http://primorsklesprom.ru/vakansii</v>
      </c>
      <c r="G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55.8" x14ac:dyDescent="0.3">
      <c r="A21" s="9">
        <v>18</v>
      </c>
      <c r="B21" s="9" t="s">
        <v>388</v>
      </c>
      <c r="C21" s="9" t="s">
        <v>538</v>
      </c>
      <c r="D21" s="9" t="s">
        <v>275</v>
      </c>
      <c r="E21" s="9" t="s">
        <v>142</v>
      </c>
      <c r="F21" s="11" t="str">
        <f>HYPERLINK("http://www.febras.ru/component/content/category/45-kadry-konkursy-vakansii.html","http://www.febras.ru/component/content/category/45-kadry-konkursy-vakansii.html")</f>
        <v>http://www.febras.ru/component/content/category/45-kadry-konkursy-vakansii.html</v>
      </c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55.8" x14ac:dyDescent="0.3">
      <c r="A22" s="9">
        <v>19</v>
      </c>
      <c r="B22" s="9" t="s">
        <v>2708</v>
      </c>
      <c r="C22" s="9" t="s">
        <v>515</v>
      </c>
      <c r="D22" s="9" t="s">
        <v>2709</v>
      </c>
      <c r="E22" s="9" t="s">
        <v>142</v>
      </c>
      <c r="F22" s="11" t="str">
        <f>HYPERLINK("https://www.dvfu.ru/job/","https://www.dvfu.ru/job/")</f>
        <v>https://www.dvfu.ru/job/</v>
      </c>
      <c r="G22" s="11" t="str">
        <f>HYPERLINK("https://hh.ru/employer/774791","https://hh.ru/employer/774791")</f>
        <v>https://hh.ru/employer/774791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42" x14ac:dyDescent="0.3">
      <c r="A23" s="9">
        <v>20</v>
      </c>
      <c r="B23" s="9" t="s">
        <v>2710</v>
      </c>
      <c r="C23" s="9" t="s">
        <v>537</v>
      </c>
      <c r="D23" s="9" t="s">
        <v>2711</v>
      </c>
      <c r="E23" s="9" t="s">
        <v>142</v>
      </c>
      <c r="F23" s="11" t="str">
        <f>HYPERLINK("http://dcss.ru/jobs.html","http://dcss.ru/jobs.html")</f>
        <v>http://dcss.ru/jobs.html</v>
      </c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8.2" x14ac:dyDescent="0.3">
      <c r="A24" s="9">
        <v>21</v>
      </c>
      <c r="B24" s="9" t="s">
        <v>2712</v>
      </c>
      <c r="C24" s="9" t="s">
        <v>564</v>
      </c>
      <c r="D24" s="9" t="s">
        <v>2713</v>
      </c>
      <c r="E24" s="9" t="s">
        <v>142</v>
      </c>
      <c r="F24" s="68"/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42" x14ac:dyDescent="0.3">
      <c r="A25" s="9">
        <v>22</v>
      </c>
      <c r="B25" s="9" t="s">
        <v>2714</v>
      </c>
      <c r="C25" s="9" t="s">
        <v>537</v>
      </c>
      <c r="D25" s="9" t="s">
        <v>2715</v>
      </c>
      <c r="E25" s="9" t="s">
        <v>142</v>
      </c>
      <c r="F25" s="11" t="str">
        <f>HYPERLINK("http://www.russianhelicopters.aero/ru/about/career/vacancy/","http://www.russianhelicopters.aero/ru/about/career/vacancy/")</f>
        <v>http://www.russianhelicopters.aero/ru/about/career/vacancy/</v>
      </c>
      <c r="G25" s="1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69.599999999999994" x14ac:dyDescent="0.3">
      <c r="A26" s="9">
        <v>23</v>
      </c>
      <c r="B26" s="9" t="s">
        <v>2716</v>
      </c>
      <c r="C26" s="9" t="s">
        <v>515</v>
      </c>
      <c r="D26" s="9" t="s">
        <v>2717</v>
      </c>
      <c r="E26" s="9" t="s">
        <v>142</v>
      </c>
      <c r="F26" s="11" t="str">
        <f>HYPERLINK("http://www.primacad.ru/index.php?option=com_content&amp;view=article&amp;id=217:vakansii&amp;catid=152:vypusknikam&amp;Itemid=517","http://www.primacad.ru/index.php?option=com_content&amp;view=article&amp;id=217:vakansii&amp;catid=152:vypusknikam&amp;Itemid=517")</f>
        <v>http://www.primacad.ru/index.php?option=com_content&amp;view=article&amp;id=217:vakansii&amp;catid=152:vypusknikam&amp;Itemid=517</v>
      </c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42" x14ac:dyDescent="0.3">
      <c r="A27" s="9">
        <v>24</v>
      </c>
      <c r="B27" s="9" t="s">
        <v>2718</v>
      </c>
      <c r="C27" s="9" t="s">
        <v>537</v>
      </c>
      <c r="D27" s="9" t="s">
        <v>2719</v>
      </c>
      <c r="E27" s="9" t="s">
        <v>142</v>
      </c>
      <c r="F27" s="11" t="str">
        <f>HYPERLINK("http://www.fes-zvezda.ru/contacts/","http://www.fes-zvezda.ru/contacts/")</f>
        <v>http://www.fes-zvezda.ru/contacts/</v>
      </c>
      <c r="G27" s="1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83.4" x14ac:dyDescent="0.3">
      <c r="A28" s="9">
        <v>25</v>
      </c>
      <c r="B28" s="9" t="s">
        <v>389</v>
      </c>
      <c r="C28" s="9" t="s">
        <v>538</v>
      </c>
      <c r="D28" s="9" t="s">
        <v>285</v>
      </c>
      <c r="E28" s="9" t="s">
        <v>198</v>
      </c>
      <c r="F28" s="11" t="str">
        <f>HYPERLINK("http://www.skbsami.ru/","http://www.skbsami.ru/")</f>
        <v>http://www.skbsami.ru/</v>
      </c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97.2" x14ac:dyDescent="0.3">
      <c r="A29" s="9">
        <v>26</v>
      </c>
      <c r="B29" s="9" t="s">
        <v>2720</v>
      </c>
      <c r="C29" s="9" t="s">
        <v>515</v>
      </c>
      <c r="D29" s="9" t="s">
        <v>2721</v>
      </c>
      <c r="E29" s="9" t="s">
        <v>198</v>
      </c>
      <c r="F29" s="11" t="str">
        <f>HYPERLINK("http://сахгу.рф/%D1%82%D1%80%D1%83%D0%B4%D0%BE%D1%83%D1%81%D1%82%D1%80%D0%BE%D0%B9%D1%81%D1%82%D0%B2%D0%BE/","http://xn--80ag4bki.xn--p1ai/%D1%82%D1%80%D1%83%D0%B4%D0%BE%D1%83%D1%81%D1%82%D1%80%D0%BE%D0%B9%D1%81%D1%82%D0%B2%D0%BE/")</f>
        <v>http://xn--80ag4bki.xn--p1ai/%D1%82%D1%80%D1%83%D0%B4%D0%BE%D1%83%D1%81%D1%82%D1%80%D0%BE%D0%B9%D1%81%D1%82%D0%B2%D0%BE/</v>
      </c>
      <c r="G29" s="1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42" x14ac:dyDescent="0.3">
      <c r="A30" s="9">
        <v>27</v>
      </c>
      <c r="B30" s="9" t="s">
        <v>2722</v>
      </c>
      <c r="C30" s="9" t="s">
        <v>564</v>
      </c>
      <c r="D30" s="9" t="s">
        <v>2723</v>
      </c>
      <c r="E30" s="9" t="s">
        <v>198</v>
      </c>
      <c r="F30" s="29" t="str">
        <f>HYPERLINK("http://ski-gv.ru/","http://ski-gv.ru/")</f>
        <v>http://ski-gv.ru/</v>
      </c>
      <c r="G30" s="11" t="str">
        <f>HYPERLINK("https://hh.ru/employer/1483628","https://hh.ru/employer/1483628")</f>
        <v>https://hh.ru/employer/1483628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55.8" x14ac:dyDescent="0.3">
      <c r="A31" s="9">
        <v>28</v>
      </c>
      <c r="B31" s="9" t="s">
        <v>2724</v>
      </c>
      <c r="C31" s="9" t="s">
        <v>538</v>
      </c>
      <c r="D31" s="9" t="s">
        <v>402</v>
      </c>
      <c r="E31" s="9" t="s">
        <v>195</v>
      </c>
      <c r="F31" s="11" t="str">
        <f>HYPERLINK("http://burniish.ru/about-us/vacancies/","http://burniish.ru/about-us/vacancies/")</f>
        <v>http://burniish.ru/about-us/vacancies/</v>
      </c>
      <c r="G31" s="1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42" x14ac:dyDescent="0.3">
      <c r="A32" s="9">
        <v>29</v>
      </c>
      <c r="B32" s="9" t="s">
        <v>403</v>
      </c>
      <c r="C32" s="9" t="s">
        <v>538</v>
      </c>
      <c r="D32" s="9" t="s">
        <v>404</v>
      </c>
      <c r="E32" s="9" t="s">
        <v>195</v>
      </c>
      <c r="F32" s="11" t="str">
        <f>HYPERLINK("http://geo.stbur.ru/index.php?pg=contest","http://geo.stbur.ru/index.php?pg=contest")</f>
        <v>http://geo.stbur.ru/index.php?pg=contest</v>
      </c>
      <c r="G32" s="1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83.4" x14ac:dyDescent="0.3">
      <c r="A33" s="9">
        <v>30</v>
      </c>
      <c r="B33" s="9" t="s">
        <v>2725</v>
      </c>
      <c r="C33" s="9" t="s">
        <v>538</v>
      </c>
      <c r="D33" s="9" t="s">
        <v>2726</v>
      </c>
      <c r="E33" s="9" t="s">
        <v>195</v>
      </c>
      <c r="F33" s="10" t="s">
        <v>2727</v>
      </c>
      <c r="G33" s="3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28.2" x14ac:dyDescent="0.3">
      <c r="A34" s="9">
        <v>31</v>
      </c>
      <c r="B34" s="9" t="s">
        <v>2728</v>
      </c>
      <c r="C34" s="9" t="s">
        <v>537</v>
      </c>
      <c r="D34" s="9" t="s">
        <v>2729</v>
      </c>
      <c r="E34" s="9" t="s">
        <v>195</v>
      </c>
      <c r="F34" s="12"/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55.8" x14ac:dyDescent="0.3">
      <c r="A35" s="9">
        <v>32</v>
      </c>
      <c r="B35" s="9" t="s">
        <v>2730</v>
      </c>
      <c r="C35" s="9" t="s">
        <v>515</v>
      </c>
      <c r="D35" s="9" t="s">
        <v>2731</v>
      </c>
      <c r="E35" s="9" t="s">
        <v>195</v>
      </c>
      <c r="F35" s="10" t="s">
        <v>2732</v>
      </c>
      <c r="G35" s="10" t="s">
        <v>2733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55.8" x14ac:dyDescent="0.3">
      <c r="A36" s="9">
        <v>33</v>
      </c>
      <c r="B36" s="9" t="s">
        <v>2734</v>
      </c>
      <c r="C36" s="9" t="s">
        <v>515</v>
      </c>
      <c r="D36" s="9" t="s">
        <v>2735</v>
      </c>
      <c r="E36" s="9" t="s">
        <v>418</v>
      </c>
      <c r="F36" s="11" t="str">
        <f>HYPERLINK("http://www.s-vfu.ru/universitet/vakansii/","http://www.s-vfu.ru/universitet/vakansii/")</f>
        <v>http://www.s-vfu.ru/universitet/vakansii/</v>
      </c>
      <c r="G36" s="1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55.8" x14ac:dyDescent="0.3">
      <c r="A37" s="9">
        <v>34</v>
      </c>
      <c r="B37" s="9" t="s">
        <v>2736</v>
      </c>
      <c r="C37" s="9" t="s">
        <v>515</v>
      </c>
      <c r="D37" s="9" t="s">
        <v>420</v>
      </c>
      <c r="E37" s="9" t="s">
        <v>418</v>
      </c>
      <c r="F37" s="11" t="str">
        <f>HYPERLINK("http://agronii.ysn.ru/","http://agronii.ysn.ru/")</f>
        <v>http://agronii.ysn.ru/</v>
      </c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221.4" x14ac:dyDescent="0.3">
      <c r="A38" s="9">
        <v>35</v>
      </c>
      <c r="B38" s="9" t="s">
        <v>421</v>
      </c>
      <c r="C38" s="9" t="s">
        <v>538</v>
      </c>
      <c r="D38" s="9" t="s">
        <v>422</v>
      </c>
      <c r="E38" s="9" t="s">
        <v>418</v>
      </c>
      <c r="F38" s="11" t="str">
        <f>HYPERLINK("http://www.ikfia.ysn.ru/%D0%BA%D0%BE%D0%BD%D0%BA%D1%83%D1%80%D1%81-%D0%BD%D0%B0-%D0%B2%D0%B0%D0%BA%D0%B0%D0%BD%D1%81%D0%B8%D0%B8-%D0%BD%D0%B0%D1%83%D1%87%D0%BD%D1%8B%D1%85-%D1%80%D0%B0%D0%B1%D0%BE%D1%82%D0%BD%D0%B8%D0%BA%D0%BE%D0%B2.html","http://www.ikfia.ysn.ru/%D0%BA%D0%BE%D0%BD%D0%BA%D1%83%D1%80%D1%81-%D0%BD%D0%B0-%D0%B2%D0%B0%D0%BA%D0%B0%D0%BD%D1%81%D0%B8%D0%B8-%D0%BD%D0%B0%D1%83%D1%87%D0%BD%D1%8B%D1%85-%D1%80%D0%B0%D0%B1%D0%BE%D1%82%D0%BD%D0%B8%D0%BA%D0%BE%D0%B2.html")</f>
        <v>http://www.ikfia.ysn.ru/%D0%BA%D0%BE%D0%BD%D0%BA%D1%83%D1%80%D1%81-%D0%BD%D0%B0-%D0%B2%D0%B0%D0%BA%D0%B0%D0%BD%D1%81%D0%B8%D0%B8-%D0%BD%D0%B0%D1%83%D1%87%D0%BD%D1%8B%D1%85-%D1%80%D0%B0%D0%B1%D0%BE%D1%82%D0%BD%D0%B8%D0%BA%D0%BE%D0%B2.html</v>
      </c>
      <c r="G38" s="1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69.599999999999994" x14ac:dyDescent="0.3">
      <c r="A39" s="9">
        <v>36</v>
      </c>
      <c r="B39" s="9" t="s">
        <v>423</v>
      </c>
      <c r="C39" s="9" t="s">
        <v>538</v>
      </c>
      <c r="D39" s="9" t="s">
        <v>424</v>
      </c>
      <c r="E39" s="9" t="s">
        <v>418</v>
      </c>
      <c r="F39" s="11" t="str">
        <f>HYPERLINK("http://mpi.ysn.ru/ru/home/%D0%B2%D0%B0%D0%BA%D0%B0%D0%BD%D1%81%D0%B8%D0%B8","http://mpi.ysn.ru/ru/home/%D0%B2%D0%B0%D0%BA%D0%B0%D0%BD%D1%81%D0%B8%D0%B8")</f>
        <v>http://mpi.ysn.ru/ru/home/%D0%B2%D0%B0%D0%BA%D0%B0%D0%BD%D1%81%D0%B8%D0%B8</v>
      </c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55.8" x14ac:dyDescent="0.3">
      <c r="A40" s="9">
        <v>37</v>
      </c>
      <c r="B40" s="9" t="s">
        <v>425</v>
      </c>
      <c r="C40" s="9" t="s">
        <v>537</v>
      </c>
      <c r="D40" s="9" t="s">
        <v>426</v>
      </c>
      <c r="E40" s="9" t="s">
        <v>418</v>
      </c>
      <c r="F40" s="11" t="str">
        <f>HYPERLINK("http://www.alrosa.ru/%D0%BA%D0%BE%D0%BD%D1%82%D0%B0%D0%BA%D1%82%D1%8B/","http://www.alrosa.ru/%D0%BA%D0%BE%D0%BD%D1%82%D0%B0%D0%BA%D1%82%D1%8B/")</f>
        <v>http://www.alrosa.ru/%D0%BA%D0%BE%D0%BD%D1%82%D0%B0%D0%BA%D1%82%D1%8B/</v>
      </c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42" x14ac:dyDescent="0.3">
      <c r="A41" s="9">
        <v>38</v>
      </c>
      <c r="B41" s="9" t="s">
        <v>2737</v>
      </c>
      <c r="C41" s="9" t="s">
        <v>537</v>
      </c>
      <c r="D41" s="9" t="s">
        <v>427</v>
      </c>
      <c r="E41" s="9" t="s">
        <v>418</v>
      </c>
      <c r="F41" s="11" t="str">
        <f>HYPERLINK("http://www.yakutugol.ru/start.php-sub=1&amp;page=contacts.htm","http://www.yakutugol.ru/start.php-sub=1&amp;page=contacts.htm")</f>
        <v>http://www.yakutugol.ru/start.php-sub=1&amp;page=contacts.htm</v>
      </c>
      <c r="G41" s="1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69.599999999999994" x14ac:dyDescent="0.3">
      <c r="A42" s="9">
        <v>39</v>
      </c>
      <c r="B42" s="9" t="s">
        <v>2738</v>
      </c>
      <c r="C42" s="9" t="s">
        <v>515</v>
      </c>
      <c r="D42" s="9" t="s">
        <v>2739</v>
      </c>
      <c r="E42" s="9" t="s">
        <v>418</v>
      </c>
      <c r="F42" s="69" t="s">
        <v>2740</v>
      </c>
      <c r="G42" s="3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55.8" x14ac:dyDescent="0.3">
      <c r="A43" s="9">
        <v>40</v>
      </c>
      <c r="B43" s="13" t="s">
        <v>2741</v>
      </c>
      <c r="C43" s="40" t="s">
        <v>564</v>
      </c>
      <c r="D43" s="14" t="s">
        <v>2742</v>
      </c>
      <c r="E43" s="9" t="s">
        <v>418</v>
      </c>
      <c r="F43" s="10" t="s">
        <v>2743</v>
      </c>
      <c r="G43" s="12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83.4" x14ac:dyDescent="0.3">
      <c r="A44" s="9">
        <v>41</v>
      </c>
      <c r="B44" s="9" t="s">
        <v>2744</v>
      </c>
      <c r="C44" s="9" t="s">
        <v>515</v>
      </c>
      <c r="D44" s="9" t="s">
        <v>2745</v>
      </c>
      <c r="E44" s="9" t="s">
        <v>158</v>
      </c>
      <c r="F44" s="11" t="str">
        <f>HYPERLINK("http://www.fesmu.ru/?redirect=pages&amp;main_action=671","http://www.fesmu.ru/?redirect=pages&amp;main_action=671")</f>
        <v>http://www.fesmu.ru/?redirect=pages&amp;main_action=671</v>
      </c>
      <c r="G44" s="1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55.8" x14ac:dyDescent="0.3">
      <c r="A45" s="9">
        <v>42</v>
      </c>
      <c r="B45" s="9" t="s">
        <v>494</v>
      </c>
      <c r="C45" s="9" t="s">
        <v>538</v>
      </c>
      <c r="D45" s="9" t="s">
        <v>278</v>
      </c>
      <c r="E45" s="9" t="s">
        <v>158</v>
      </c>
      <c r="F45" s="11" t="str">
        <f>HYPERLINK("http://ivep.as.khb.ru/1_Institut/content7.html","http://ivep.as.khb.ru/1_Institut/content7.html")</f>
        <v>http://ivep.as.khb.ru/1_Institut/content7.html</v>
      </c>
      <c r="G45" s="1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55.8" x14ac:dyDescent="0.3">
      <c r="A46" s="9">
        <v>43</v>
      </c>
      <c r="B46" s="9" t="s">
        <v>2746</v>
      </c>
      <c r="C46" s="9" t="s">
        <v>537</v>
      </c>
      <c r="D46" s="9" t="s">
        <v>2747</v>
      </c>
      <c r="E46" s="9" t="s">
        <v>158</v>
      </c>
      <c r="F46" s="12" t="s">
        <v>2748</v>
      </c>
      <c r="G46" s="1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42" x14ac:dyDescent="0.3">
      <c r="A47" s="9">
        <v>44</v>
      </c>
      <c r="B47" s="9" t="s">
        <v>2749</v>
      </c>
      <c r="C47" s="9" t="s">
        <v>537</v>
      </c>
      <c r="D47" s="9" t="s">
        <v>2750</v>
      </c>
      <c r="E47" s="9" t="s">
        <v>158</v>
      </c>
      <c r="F47" s="11" t="str">
        <f>HYPERLINK("http://www.knaapo.ru/personnel/vacancies/index.php?sphrase_id=5453","http://www.knaapo.ru/personnel/vacancies/index.php?sphrase_id=5453")</f>
        <v>http://www.knaapo.ru/personnel/vacancies/index.php?sphrase_id=5453</v>
      </c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42" x14ac:dyDescent="0.3">
      <c r="A48" s="9">
        <v>45</v>
      </c>
      <c r="B48" s="9" t="s">
        <v>2751</v>
      </c>
      <c r="C48" s="9" t="s">
        <v>537</v>
      </c>
      <c r="D48" s="9" t="s">
        <v>2752</v>
      </c>
      <c r="E48" s="9" t="s">
        <v>158</v>
      </c>
      <c r="F48" s="11" t="str">
        <f>HYPERLINK("http://khabkrai-invest.ru/ru/kontakty","http://khabkrai-invest.ru/ru/kontakty")</f>
        <v>http://khabkrai-invest.ru/ru/kontakty</v>
      </c>
      <c r="G48" s="1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55.8" x14ac:dyDescent="0.3">
      <c r="A49" s="9">
        <v>46</v>
      </c>
      <c r="B49" s="9" t="s">
        <v>2753</v>
      </c>
      <c r="C49" s="9" t="s">
        <v>515</v>
      </c>
      <c r="D49" s="9" t="s">
        <v>2754</v>
      </c>
      <c r="E49" s="9" t="s">
        <v>158</v>
      </c>
      <c r="F49" s="11" t="str">
        <f>HYPERLINK("http://pnu.edu.ru/ru/recruitment/graduates/baza-vakansij/","http://pnu.edu.ru/ru/recruitment/graduates/baza-vakansij/")</f>
        <v>http://pnu.edu.ru/ru/recruitment/graduates/baza-vakansij/</v>
      </c>
      <c r="G49" s="1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55.8" x14ac:dyDescent="0.3">
      <c r="A50" s="9">
        <v>47</v>
      </c>
      <c r="B50" s="9" t="s">
        <v>2755</v>
      </c>
      <c r="C50" s="9" t="s">
        <v>515</v>
      </c>
      <c r="D50" s="9" t="s">
        <v>2756</v>
      </c>
      <c r="E50" s="9" t="s">
        <v>158</v>
      </c>
      <c r="F50" s="11" t="str">
        <f>HYPERLINK("https://knastu.ru/page/450","https://knastu.ru/page/450")</f>
        <v>https://knastu.ru/page/450</v>
      </c>
      <c r="G50" s="1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55.8" x14ac:dyDescent="0.3">
      <c r="A51" s="9">
        <v>48</v>
      </c>
      <c r="B51" s="9" t="s">
        <v>2757</v>
      </c>
      <c r="C51" s="9" t="s">
        <v>515</v>
      </c>
      <c r="D51" s="9" t="s">
        <v>2758</v>
      </c>
      <c r="E51" s="9" t="s">
        <v>158</v>
      </c>
      <c r="F51" s="11" t="str">
        <f>HYPERLINK("http://www.ael.ru/about/vakansii/","http://www.ael.ru/about/vakansii/")</f>
        <v>http://www.ael.ru/about/vakansii/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28.2" x14ac:dyDescent="0.3">
      <c r="A52" s="9">
        <v>49</v>
      </c>
      <c r="B52" s="9" t="s">
        <v>2759</v>
      </c>
      <c r="C52" s="9" t="s">
        <v>537</v>
      </c>
      <c r="D52" s="9" t="s">
        <v>2760</v>
      </c>
      <c r="E52" s="9" t="s">
        <v>158</v>
      </c>
      <c r="F52" s="11" t="str">
        <f>HYPERLINK("http://gazdv.ru/vakansii/","http://gazdv.ru/vakansii/")</f>
        <v>http://gazdv.ru/vakansii/</v>
      </c>
      <c r="G52" s="12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55.8" x14ac:dyDescent="0.3">
      <c r="A53" s="9">
        <v>50</v>
      </c>
      <c r="B53" s="9" t="s">
        <v>2761</v>
      </c>
      <c r="C53" s="9" t="s">
        <v>538</v>
      </c>
      <c r="D53" s="9" t="s">
        <v>2762</v>
      </c>
      <c r="E53" s="9" t="s">
        <v>158</v>
      </c>
      <c r="F53" s="11" t="str">
        <f>HYPERLINK("http://www.igd.khv.ru/","http://www.igd.khv.ru/")</f>
        <v>http://www.igd.khv.ru/</v>
      </c>
      <c r="G53" s="12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3">
      <c r="A54" s="33"/>
      <c r="B54" s="17"/>
      <c r="C54" s="33"/>
      <c r="D54" s="17"/>
      <c r="E54" s="33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3">
      <c r="A55" s="3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">
      <c r="A56" s="3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x14ac:dyDescent="0.3">
      <c r="A57" s="3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x14ac:dyDescent="0.3">
      <c r="A58" s="3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x14ac:dyDescent="0.3">
      <c r="A59" s="3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x14ac:dyDescent="0.3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3">
      <c r="A61" s="3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3">
      <c r="A62" s="3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3">
      <c r="A63" s="3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x14ac:dyDescent="0.3">
      <c r="A64" s="3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x14ac:dyDescent="0.3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3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x14ac:dyDescent="0.3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3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x14ac:dyDescent="0.3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x14ac:dyDescent="0.3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x14ac:dyDescent="0.3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x14ac:dyDescent="0.3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x14ac:dyDescent="0.3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3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3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3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x14ac:dyDescent="0.3">
      <c r="A77" s="3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3">
      <c r="A78" s="3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3">
      <c r="A79" s="3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3">
      <c r="A80" s="3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3">
      <c r="A81" s="3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3">
      <c r="A82" s="3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x14ac:dyDescent="0.3">
      <c r="A83" s="3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x14ac:dyDescent="0.3">
      <c r="A84" s="3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x14ac:dyDescent="0.3">
      <c r="A85" s="3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x14ac:dyDescent="0.3">
      <c r="A86" s="3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x14ac:dyDescent="0.3">
      <c r="A87" s="3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x14ac:dyDescent="0.3">
      <c r="A88" s="3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x14ac:dyDescent="0.3">
      <c r="A89" s="3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x14ac:dyDescent="0.3">
      <c r="A90" s="3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x14ac:dyDescent="0.3">
      <c r="A91" s="3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x14ac:dyDescent="0.3">
      <c r="A92" s="3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x14ac:dyDescent="0.3">
      <c r="A93" s="3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x14ac:dyDescent="0.3">
      <c r="A94" s="3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x14ac:dyDescent="0.3">
      <c r="A95" s="3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x14ac:dyDescent="0.3">
      <c r="A96" s="3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x14ac:dyDescent="0.3">
      <c r="A97" s="3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x14ac:dyDescent="0.3">
      <c r="A98" s="3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x14ac:dyDescent="0.3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x14ac:dyDescent="0.3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x14ac:dyDescent="0.3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3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x14ac:dyDescent="0.3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x14ac:dyDescent="0.3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x14ac:dyDescent="0.3">
      <c r="A105" s="3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x14ac:dyDescent="0.3">
      <c r="A106" s="3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x14ac:dyDescent="0.3">
      <c r="A107" s="3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x14ac:dyDescent="0.3">
      <c r="A108" s="3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x14ac:dyDescent="0.3">
      <c r="A109" s="3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x14ac:dyDescent="0.3">
      <c r="A110" s="3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x14ac:dyDescent="0.3">
      <c r="A111" s="3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x14ac:dyDescent="0.3">
      <c r="A112" s="3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x14ac:dyDescent="0.3">
      <c r="A113" s="3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x14ac:dyDescent="0.3">
      <c r="A114" s="3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x14ac:dyDescent="0.3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x14ac:dyDescent="0.3">
      <c r="A116" s="3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x14ac:dyDescent="0.3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x14ac:dyDescent="0.3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x14ac:dyDescent="0.3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x14ac:dyDescent="0.3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x14ac:dyDescent="0.3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x14ac:dyDescent="0.3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x14ac:dyDescent="0.3">
      <c r="A123" s="3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x14ac:dyDescent="0.3">
      <c r="A124" s="3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x14ac:dyDescent="0.3">
      <c r="A125" s="3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x14ac:dyDescent="0.3">
      <c r="A126" s="3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x14ac:dyDescent="0.3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x14ac:dyDescent="0.3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x14ac:dyDescent="0.3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x14ac:dyDescent="0.3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x14ac:dyDescent="0.3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x14ac:dyDescent="0.3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x14ac:dyDescent="0.3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x14ac:dyDescent="0.3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x14ac:dyDescent="0.3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x14ac:dyDescent="0.3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x14ac:dyDescent="0.3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x14ac:dyDescent="0.3">
      <c r="A138" s="3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x14ac:dyDescent="0.3">
      <c r="A139" s="3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x14ac:dyDescent="0.3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x14ac:dyDescent="0.3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x14ac:dyDescent="0.3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x14ac:dyDescent="0.3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x14ac:dyDescent="0.3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x14ac:dyDescent="0.3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x14ac:dyDescent="0.3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x14ac:dyDescent="0.3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x14ac:dyDescent="0.3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x14ac:dyDescent="0.3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x14ac:dyDescent="0.3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x14ac:dyDescent="0.3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x14ac:dyDescent="0.3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x14ac:dyDescent="0.3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x14ac:dyDescent="0.3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x14ac:dyDescent="0.3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x14ac:dyDescent="0.3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x14ac:dyDescent="0.3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x14ac:dyDescent="0.3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x14ac:dyDescent="0.3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x14ac:dyDescent="0.3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:24" x14ac:dyDescent="0.3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x14ac:dyDescent="0.3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x14ac:dyDescent="0.3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x14ac:dyDescent="0.3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x14ac:dyDescent="0.3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:24" x14ac:dyDescent="0.3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x14ac:dyDescent="0.3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x14ac:dyDescent="0.3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x14ac:dyDescent="0.3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:24" x14ac:dyDescent="0.3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x14ac:dyDescent="0.3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x14ac:dyDescent="0.3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:24" x14ac:dyDescent="0.3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x14ac:dyDescent="0.3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x14ac:dyDescent="0.3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:24" x14ac:dyDescent="0.3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:24" x14ac:dyDescent="0.3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1:24" x14ac:dyDescent="0.3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1:24" x14ac:dyDescent="0.3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x14ac:dyDescent="0.3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x14ac:dyDescent="0.3">
      <c r="A181" s="3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:24" x14ac:dyDescent="0.3">
      <c r="A182" s="3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:24" x14ac:dyDescent="0.3">
      <c r="A183" s="3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x14ac:dyDescent="0.3">
      <c r="A184" s="3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1:24" x14ac:dyDescent="0.3">
      <c r="A185" s="3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:24" x14ac:dyDescent="0.3">
      <c r="A186" s="3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:24" x14ac:dyDescent="0.3">
      <c r="A187" s="3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1:24" x14ac:dyDescent="0.3">
      <c r="A188" s="3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1:24" x14ac:dyDescent="0.3">
      <c r="A189" s="3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1:24" x14ac:dyDescent="0.3">
      <c r="A190" s="3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spans="1:24" x14ac:dyDescent="0.3">
      <c r="A191" s="3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1:24" x14ac:dyDescent="0.3">
      <c r="A192" s="3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24" x14ac:dyDescent="0.3">
      <c r="A193" s="3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:24" x14ac:dyDescent="0.3">
      <c r="A194" s="3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spans="1:24" x14ac:dyDescent="0.3">
      <c r="A195" s="3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1:24" x14ac:dyDescent="0.3">
      <c r="A196" s="3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spans="1:24" x14ac:dyDescent="0.3">
      <c r="A197" s="3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:24" x14ac:dyDescent="0.3">
      <c r="A198" s="3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spans="1:24" x14ac:dyDescent="0.3">
      <c r="A199" s="3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spans="1:24" x14ac:dyDescent="0.3">
      <c r="A200" s="3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  <row r="201" spans="1:24" x14ac:dyDescent="0.3">
      <c r="A201" s="3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1:24" x14ac:dyDescent="0.3">
      <c r="A202" s="3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1:24" x14ac:dyDescent="0.3">
      <c r="A203" s="3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:24" x14ac:dyDescent="0.3">
      <c r="A204" s="3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spans="1:24" x14ac:dyDescent="0.3">
      <c r="A205" s="3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1:24" x14ac:dyDescent="0.3">
      <c r="A206" s="3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</row>
    <row r="207" spans="1:24" x14ac:dyDescent="0.3">
      <c r="A207" s="3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</row>
    <row r="208" spans="1:24" x14ac:dyDescent="0.3">
      <c r="A208" s="3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1:24" x14ac:dyDescent="0.3">
      <c r="A209" s="3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1:24" x14ac:dyDescent="0.3">
      <c r="A210" s="3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:24" x14ac:dyDescent="0.3">
      <c r="A211" s="3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</row>
    <row r="212" spans="1:24" x14ac:dyDescent="0.3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</row>
    <row r="213" spans="1:24" x14ac:dyDescent="0.3">
      <c r="A213" s="3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</row>
    <row r="214" spans="1:24" x14ac:dyDescent="0.3">
      <c r="A214" s="3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</row>
    <row r="215" spans="1:24" x14ac:dyDescent="0.3">
      <c r="A215" s="3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</row>
    <row r="216" spans="1:24" x14ac:dyDescent="0.3">
      <c r="A216" s="3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</row>
    <row r="217" spans="1:24" x14ac:dyDescent="0.3">
      <c r="A217" s="3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</row>
    <row r="218" spans="1:24" x14ac:dyDescent="0.3">
      <c r="A218" s="3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1:24" x14ac:dyDescent="0.3">
      <c r="A219" s="3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</row>
    <row r="220" spans="1:24" x14ac:dyDescent="0.3">
      <c r="A220" s="3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</row>
    <row r="221" spans="1:24" x14ac:dyDescent="0.3">
      <c r="A221" s="3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</row>
    <row r="222" spans="1:24" x14ac:dyDescent="0.3">
      <c r="A222" s="3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</row>
    <row r="223" spans="1:24" x14ac:dyDescent="0.3">
      <c r="A223" s="3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</row>
    <row r="224" spans="1:24" x14ac:dyDescent="0.3">
      <c r="A224" s="3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</row>
    <row r="225" spans="1:24" x14ac:dyDescent="0.3">
      <c r="A225" s="3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</row>
    <row r="226" spans="1:24" x14ac:dyDescent="0.3">
      <c r="A226" s="3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1:24" x14ac:dyDescent="0.3">
      <c r="A227" s="3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</row>
    <row r="228" spans="1:24" x14ac:dyDescent="0.3">
      <c r="A228" s="3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</row>
    <row r="229" spans="1:24" x14ac:dyDescent="0.3">
      <c r="A229" s="3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</row>
    <row r="230" spans="1:24" x14ac:dyDescent="0.3">
      <c r="A230" s="3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</row>
    <row r="231" spans="1:24" x14ac:dyDescent="0.3">
      <c r="A231" s="3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  <row r="232" spans="1:24" x14ac:dyDescent="0.3">
      <c r="A232" s="3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1:24" x14ac:dyDescent="0.3">
      <c r="A233" s="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1:24" x14ac:dyDescent="0.3">
      <c r="A234" s="3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</row>
    <row r="235" spans="1:24" x14ac:dyDescent="0.3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</row>
    <row r="236" spans="1:24" x14ac:dyDescent="0.3">
      <c r="A236" s="3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</row>
    <row r="237" spans="1:24" x14ac:dyDescent="0.3">
      <c r="A237" s="3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</row>
    <row r="238" spans="1:24" x14ac:dyDescent="0.3">
      <c r="A238" s="3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</row>
    <row r="239" spans="1:24" x14ac:dyDescent="0.3">
      <c r="A239" s="3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</row>
    <row r="240" spans="1:24" x14ac:dyDescent="0.3">
      <c r="A240" s="3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</row>
    <row r="241" spans="1:24" x14ac:dyDescent="0.3">
      <c r="A241" s="3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</row>
    <row r="242" spans="1:24" x14ac:dyDescent="0.3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</row>
    <row r="243" spans="1:24" x14ac:dyDescent="0.3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</row>
    <row r="244" spans="1:24" x14ac:dyDescent="0.3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:24" x14ac:dyDescent="0.3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</row>
    <row r="246" spans="1:24" x14ac:dyDescent="0.3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</row>
    <row r="247" spans="1:24" x14ac:dyDescent="0.3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1:24" x14ac:dyDescent="0.3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1:24" x14ac:dyDescent="0.3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</row>
    <row r="250" spans="1:24" x14ac:dyDescent="0.3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</row>
    <row r="251" spans="1:24" x14ac:dyDescent="0.3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</row>
    <row r="252" spans="1:24" x14ac:dyDescent="0.3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1:24" x14ac:dyDescent="0.3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</row>
    <row r="254" spans="1:24" x14ac:dyDescent="0.3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1:24" x14ac:dyDescent="0.3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pans="1:24" x14ac:dyDescent="0.3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:24" x14ac:dyDescent="0.3">
      <c r="A257" s="3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</row>
    <row r="258" spans="1:24" x14ac:dyDescent="0.3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</row>
    <row r="259" spans="1:24" x14ac:dyDescent="0.3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1:24" x14ac:dyDescent="0.3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</row>
    <row r="261" spans="1:24" x14ac:dyDescent="0.3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1:24" x14ac:dyDescent="0.3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</row>
    <row r="263" spans="1:24" x14ac:dyDescent="0.3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</row>
    <row r="264" spans="1:24" x14ac:dyDescent="0.3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</row>
    <row r="265" spans="1:24" x14ac:dyDescent="0.3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1:24" x14ac:dyDescent="0.3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</row>
    <row r="267" spans="1:24" x14ac:dyDescent="0.3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</row>
    <row r="268" spans="1:24" x14ac:dyDescent="0.3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1:24" x14ac:dyDescent="0.3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24" x14ac:dyDescent="0.3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</row>
    <row r="271" spans="1:24" x14ac:dyDescent="0.3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</row>
    <row r="272" spans="1:24" x14ac:dyDescent="0.3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  <row r="273" spans="1:24" x14ac:dyDescent="0.3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</row>
    <row r="274" spans="1:24" x14ac:dyDescent="0.3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1:24" x14ac:dyDescent="0.3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</row>
    <row r="276" spans="1:24" x14ac:dyDescent="0.3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</row>
    <row r="277" spans="1:24" x14ac:dyDescent="0.3">
      <c r="A277" s="3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</row>
    <row r="278" spans="1:24" x14ac:dyDescent="0.3">
      <c r="A278" s="3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</row>
    <row r="279" spans="1:24" x14ac:dyDescent="0.3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:24" x14ac:dyDescent="0.3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</row>
    <row r="281" spans="1:24" x14ac:dyDescent="0.3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</row>
    <row r="282" spans="1:24" x14ac:dyDescent="0.3">
      <c r="A282" s="3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  <row r="283" spans="1:24" x14ac:dyDescent="0.3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</row>
    <row r="284" spans="1:24" x14ac:dyDescent="0.3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</row>
    <row r="285" spans="1:24" x14ac:dyDescent="0.3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</row>
    <row r="286" spans="1:24" x14ac:dyDescent="0.3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</row>
    <row r="287" spans="1:24" x14ac:dyDescent="0.3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</row>
    <row r="288" spans="1:24" x14ac:dyDescent="0.3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</row>
    <row r="289" spans="1:24" x14ac:dyDescent="0.3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</row>
    <row r="290" spans="1:24" x14ac:dyDescent="0.3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</row>
    <row r="291" spans="1:24" x14ac:dyDescent="0.3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</row>
    <row r="292" spans="1:24" x14ac:dyDescent="0.3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</row>
    <row r="293" spans="1:24" x14ac:dyDescent="0.3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</row>
    <row r="294" spans="1:24" x14ac:dyDescent="0.3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1:24" x14ac:dyDescent="0.3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</row>
    <row r="296" spans="1:24" x14ac:dyDescent="0.3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</row>
    <row r="297" spans="1:24" x14ac:dyDescent="0.3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</row>
    <row r="298" spans="1:24" x14ac:dyDescent="0.3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</row>
    <row r="299" spans="1:24" x14ac:dyDescent="0.3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:24" x14ac:dyDescent="0.3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</row>
    <row r="301" spans="1:24" x14ac:dyDescent="0.3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</row>
    <row r="302" spans="1:24" x14ac:dyDescent="0.3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</row>
    <row r="303" spans="1:24" x14ac:dyDescent="0.3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</row>
    <row r="304" spans="1:24" x14ac:dyDescent="0.3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</row>
    <row r="305" spans="1:24" x14ac:dyDescent="0.3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</row>
    <row r="306" spans="1:24" x14ac:dyDescent="0.3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</row>
    <row r="307" spans="1:24" x14ac:dyDescent="0.3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</row>
    <row r="308" spans="1:24" x14ac:dyDescent="0.3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</row>
    <row r="309" spans="1:24" x14ac:dyDescent="0.3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</row>
    <row r="310" spans="1:24" x14ac:dyDescent="0.3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</row>
    <row r="311" spans="1:24" x14ac:dyDescent="0.3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</row>
    <row r="312" spans="1:24" x14ac:dyDescent="0.3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</row>
    <row r="313" spans="1:24" x14ac:dyDescent="0.3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</row>
    <row r="314" spans="1:24" x14ac:dyDescent="0.3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</row>
    <row r="315" spans="1:24" x14ac:dyDescent="0.3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</row>
    <row r="316" spans="1:24" x14ac:dyDescent="0.3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:24" x14ac:dyDescent="0.3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:24" x14ac:dyDescent="0.3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x14ac:dyDescent="0.3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:24" x14ac:dyDescent="0.3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24" x14ac:dyDescent="0.3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:24" x14ac:dyDescent="0.3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x14ac:dyDescent="0.3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:24" x14ac:dyDescent="0.3">
      <c r="A324" s="3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</row>
    <row r="325" spans="1:24" x14ac:dyDescent="0.3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</row>
    <row r="326" spans="1:24" x14ac:dyDescent="0.3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:24" x14ac:dyDescent="0.3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:24" x14ac:dyDescent="0.3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4" x14ac:dyDescent="0.3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:24" x14ac:dyDescent="0.3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:24" x14ac:dyDescent="0.3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x14ac:dyDescent="0.3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:24" x14ac:dyDescent="0.3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:24" x14ac:dyDescent="0.3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:24" x14ac:dyDescent="0.3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3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3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3">
      <c r="A338" s="3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3">
      <c r="A339" s="3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3">
      <c r="A340" s="3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3">
      <c r="A341" s="3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3">
      <c r="A342" s="3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3">
      <c r="A343" s="3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3">
      <c r="A344" s="3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3">
      <c r="A345" s="3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3">
      <c r="A346" s="3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3">
      <c r="A347" s="3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x14ac:dyDescent="0.3">
      <c r="A348" s="3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x14ac:dyDescent="0.3">
      <c r="A349" s="3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x14ac:dyDescent="0.3">
      <c r="A350" s="3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x14ac:dyDescent="0.3">
      <c r="A351" s="3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x14ac:dyDescent="0.3">
      <c r="A352" s="3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x14ac:dyDescent="0.3">
      <c r="A353" s="3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x14ac:dyDescent="0.3">
      <c r="A354" s="3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x14ac:dyDescent="0.3">
      <c r="A355" s="3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x14ac:dyDescent="0.3">
      <c r="A356" s="3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:24" x14ac:dyDescent="0.3">
      <c r="A357" s="3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:24" x14ac:dyDescent="0.3">
      <c r="A358" s="3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:24" x14ac:dyDescent="0.3">
      <c r="A359" s="3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:24" x14ac:dyDescent="0.3">
      <c r="A360" s="3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:24" x14ac:dyDescent="0.3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:24" x14ac:dyDescent="0.3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:24" x14ac:dyDescent="0.3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:24" x14ac:dyDescent="0.3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x14ac:dyDescent="0.3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 x14ac:dyDescent="0.3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 x14ac:dyDescent="0.3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 x14ac:dyDescent="0.3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 x14ac:dyDescent="0.3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 x14ac:dyDescent="0.3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 x14ac:dyDescent="0.3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:24" x14ac:dyDescent="0.3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:24" x14ac:dyDescent="0.3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:24" x14ac:dyDescent="0.3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:24" x14ac:dyDescent="0.3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:24" x14ac:dyDescent="0.3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:24" x14ac:dyDescent="0.3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:24" x14ac:dyDescent="0.3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:24" x14ac:dyDescent="0.3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:24" x14ac:dyDescent="0.3">
      <c r="A380" s="3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:24" x14ac:dyDescent="0.3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:24" x14ac:dyDescent="0.3">
      <c r="A382" s="3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</row>
    <row r="383" spans="1:24" x14ac:dyDescent="0.3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:24" x14ac:dyDescent="0.3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:24" x14ac:dyDescent="0.3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:24" x14ac:dyDescent="0.3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:24" x14ac:dyDescent="0.3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:24" x14ac:dyDescent="0.3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:24" x14ac:dyDescent="0.3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:24" x14ac:dyDescent="0.3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:24" x14ac:dyDescent="0.3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:24" x14ac:dyDescent="0.3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4" x14ac:dyDescent="0.3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</row>
    <row r="394" spans="1:24" x14ac:dyDescent="0.3">
      <c r="A394" s="3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:24" x14ac:dyDescent="0.3">
      <c r="A395" s="3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</row>
    <row r="396" spans="1:24" x14ac:dyDescent="0.3">
      <c r="A396" s="3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</row>
    <row r="397" spans="1:24" x14ac:dyDescent="0.3">
      <c r="A397" s="3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</row>
    <row r="398" spans="1:24" x14ac:dyDescent="0.3">
      <c r="A398" s="3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</row>
    <row r="399" spans="1:24" x14ac:dyDescent="0.3">
      <c r="A399" s="3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</row>
    <row r="400" spans="1:24" x14ac:dyDescent="0.3">
      <c r="A400" s="3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</row>
    <row r="401" spans="1:24" x14ac:dyDescent="0.3">
      <c r="A401" s="3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</row>
    <row r="402" spans="1:24" x14ac:dyDescent="0.3">
      <c r="A402" s="3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</row>
    <row r="403" spans="1:24" x14ac:dyDescent="0.3">
      <c r="A403" s="3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</row>
    <row r="404" spans="1:24" x14ac:dyDescent="0.3">
      <c r="A404" s="3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</row>
    <row r="405" spans="1:24" x14ac:dyDescent="0.3">
      <c r="A405" s="3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</row>
    <row r="406" spans="1:24" x14ac:dyDescent="0.3">
      <c r="A406" s="3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</row>
    <row r="407" spans="1:24" x14ac:dyDescent="0.3">
      <c r="A407" s="3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</row>
    <row r="408" spans="1:24" x14ac:dyDescent="0.3">
      <c r="A408" s="3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</row>
    <row r="409" spans="1:24" x14ac:dyDescent="0.3">
      <c r="A409" s="3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</row>
    <row r="410" spans="1:24" x14ac:dyDescent="0.3">
      <c r="A410" s="3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</row>
    <row r="411" spans="1:24" x14ac:dyDescent="0.3">
      <c r="A411" s="3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</row>
    <row r="412" spans="1:24" x14ac:dyDescent="0.3">
      <c r="A412" s="3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</row>
    <row r="413" spans="1:24" x14ac:dyDescent="0.3">
      <c r="A413" s="3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</row>
    <row r="414" spans="1:24" x14ac:dyDescent="0.3">
      <c r="A414" s="3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</row>
    <row r="415" spans="1:24" x14ac:dyDescent="0.3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</row>
    <row r="416" spans="1:24" x14ac:dyDescent="0.3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</row>
    <row r="417" spans="1:24" x14ac:dyDescent="0.3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</row>
    <row r="418" spans="1:24" x14ac:dyDescent="0.3">
      <c r="A418" s="3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</row>
    <row r="419" spans="1:24" x14ac:dyDescent="0.3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</row>
    <row r="420" spans="1:24" x14ac:dyDescent="0.3">
      <c r="A420" s="3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</row>
    <row r="421" spans="1:24" x14ac:dyDescent="0.3">
      <c r="A421" s="3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</row>
    <row r="422" spans="1:24" x14ac:dyDescent="0.3">
      <c r="A422" s="3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</row>
    <row r="423" spans="1:24" x14ac:dyDescent="0.3">
      <c r="A423" s="3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</row>
    <row r="424" spans="1:24" x14ac:dyDescent="0.3">
      <c r="A424" s="3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</row>
    <row r="425" spans="1:24" x14ac:dyDescent="0.3">
      <c r="A425" s="3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</row>
    <row r="426" spans="1:24" x14ac:dyDescent="0.3">
      <c r="A426" s="3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</row>
    <row r="427" spans="1:24" x14ac:dyDescent="0.3">
      <c r="A427" s="3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</row>
    <row r="428" spans="1:24" x14ac:dyDescent="0.3">
      <c r="A428" s="3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</row>
    <row r="429" spans="1:24" x14ac:dyDescent="0.3">
      <c r="A429" s="3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</row>
    <row r="430" spans="1:24" x14ac:dyDescent="0.3">
      <c r="A430" s="3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</row>
    <row r="431" spans="1:24" x14ac:dyDescent="0.3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</row>
    <row r="432" spans="1:24" x14ac:dyDescent="0.3">
      <c r="A432" s="3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</row>
    <row r="433" spans="1:24" x14ac:dyDescent="0.3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</row>
    <row r="434" spans="1:24" x14ac:dyDescent="0.3">
      <c r="A434" s="3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</row>
    <row r="435" spans="1:24" x14ac:dyDescent="0.3">
      <c r="A435" s="3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</row>
    <row r="436" spans="1:24" x14ac:dyDescent="0.3">
      <c r="A436" s="3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</row>
    <row r="437" spans="1:24" x14ac:dyDescent="0.3">
      <c r="A437" s="3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</row>
    <row r="438" spans="1:24" x14ac:dyDescent="0.3">
      <c r="A438" s="3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</row>
    <row r="439" spans="1:24" x14ac:dyDescent="0.3">
      <c r="A439" s="3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</row>
    <row r="440" spans="1:24" x14ac:dyDescent="0.3">
      <c r="A440" s="3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</row>
    <row r="441" spans="1:24" x14ac:dyDescent="0.3">
      <c r="A441" s="3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</row>
    <row r="442" spans="1:24" x14ac:dyDescent="0.3">
      <c r="A442" s="33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</row>
    <row r="443" spans="1:24" x14ac:dyDescent="0.3">
      <c r="A443" s="33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</row>
    <row r="444" spans="1:24" x14ac:dyDescent="0.3">
      <c r="A444" s="33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</row>
    <row r="445" spans="1:24" x14ac:dyDescent="0.3">
      <c r="A445" s="33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</row>
    <row r="446" spans="1:24" x14ac:dyDescent="0.3">
      <c r="A446" s="33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</row>
    <row r="447" spans="1:24" x14ac:dyDescent="0.3">
      <c r="A447" s="33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</row>
    <row r="448" spans="1:24" x14ac:dyDescent="0.3">
      <c r="A448" s="33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</row>
    <row r="449" spans="1:24" x14ac:dyDescent="0.3">
      <c r="A449" s="33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</row>
    <row r="450" spans="1:24" x14ac:dyDescent="0.3">
      <c r="A450" s="33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</row>
    <row r="451" spans="1:24" x14ac:dyDescent="0.3">
      <c r="A451" s="33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</row>
    <row r="452" spans="1:24" x14ac:dyDescent="0.3">
      <c r="A452" s="3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</row>
    <row r="453" spans="1:24" x14ac:dyDescent="0.3">
      <c r="A453" s="33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</row>
    <row r="454" spans="1:24" x14ac:dyDescent="0.3">
      <c r="A454" s="3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</row>
    <row r="455" spans="1:24" x14ac:dyDescent="0.3">
      <c r="A455" s="33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</row>
    <row r="456" spans="1:24" x14ac:dyDescent="0.3">
      <c r="A456" s="33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</row>
    <row r="457" spans="1:24" x14ac:dyDescent="0.3">
      <c r="A457" s="33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</row>
    <row r="458" spans="1:24" x14ac:dyDescent="0.3">
      <c r="A458" s="33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</row>
    <row r="459" spans="1:24" x14ac:dyDescent="0.3">
      <c r="A459" s="33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</row>
    <row r="460" spans="1:24" x14ac:dyDescent="0.3">
      <c r="A460" s="33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</row>
    <row r="461" spans="1:24" x14ac:dyDescent="0.3">
      <c r="A461" s="33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</row>
    <row r="462" spans="1:24" x14ac:dyDescent="0.3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</row>
    <row r="463" spans="1:24" x14ac:dyDescent="0.3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</row>
    <row r="464" spans="1:24" x14ac:dyDescent="0.3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</row>
    <row r="465" spans="1:24" x14ac:dyDescent="0.3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</row>
    <row r="466" spans="1:24" x14ac:dyDescent="0.3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</row>
    <row r="467" spans="1:24" x14ac:dyDescent="0.3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</row>
    <row r="468" spans="1:24" x14ac:dyDescent="0.3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</row>
    <row r="469" spans="1:24" x14ac:dyDescent="0.3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</row>
    <row r="470" spans="1:24" x14ac:dyDescent="0.3">
      <c r="A470" s="33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</row>
    <row r="471" spans="1:24" x14ac:dyDescent="0.3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</row>
    <row r="472" spans="1:24" x14ac:dyDescent="0.3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</row>
    <row r="473" spans="1:24" x14ac:dyDescent="0.3">
      <c r="A473" s="33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</row>
    <row r="474" spans="1:24" x14ac:dyDescent="0.3">
      <c r="A474" s="33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</row>
    <row r="475" spans="1:24" x14ac:dyDescent="0.3">
      <c r="A475" s="33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</row>
    <row r="476" spans="1:24" x14ac:dyDescent="0.3">
      <c r="A476" s="33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</row>
    <row r="477" spans="1:24" x14ac:dyDescent="0.3">
      <c r="A477" s="33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</row>
    <row r="478" spans="1:24" x14ac:dyDescent="0.3">
      <c r="A478" s="33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x14ac:dyDescent="0.3">
      <c r="A479" s="33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</row>
    <row r="480" spans="1:24" x14ac:dyDescent="0.3">
      <c r="A480" s="33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x14ac:dyDescent="0.3">
      <c r="A481" s="33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</row>
    <row r="482" spans="1:24" x14ac:dyDescent="0.3">
      <c r="A482" s="33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x14ac:dyDescent="0.3">
      <c r="A483" s="33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</row>
    <row r="484" spans="1:24" x14ac:dyDescent="0.3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</row>
    <row r="485" spans="1:24" x14ac:dyDescent="0.3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</row>
    <row r="486" spans="1:24" x14ac:dyDescent="0.3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</row>
    <row r="487" spans="1:24" x14ac:dyDescent="0.3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3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3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3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3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3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3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3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3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3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3">
      <c r="A497" s="33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3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3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3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3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3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3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3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3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3">
      <c r="A506" s="33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3">
      <c r="A507" s="33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3">
      <c r="A508" s="33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3">
      <c r="A509" s="33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3">
      <c r="A510" s="3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3">
      <c r="A511" s="33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3">
      <c r="A512" s="33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3">
      <c r="A513" s="3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3">
      <c r="A514" s="3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3">
      <c r="A515" s="3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3">
      <c r="A516" s="3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3">
      <c r="A517" s="33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3">
      <c r="A518" s="33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3">
      <c r="A519" s="33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3">
      <c r="A520" s="33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3">
      <c r="A521" s="33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3">
      <c r="A522" s="33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3">
      <c r="A523" s="33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3">
      <c r="A524" s="33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3">
      <c r="A525" s="33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3">
      <c r="A526" s="33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3">
      <c r="A527" s="33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3">
      <c r="A528" s="33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3">
      <c r="A529" s="33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3">
      <c r="A530" s="33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3">
      <c r="A531" s="33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3">
      <c r="A532" s="33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3">
      <c r="A533" s="33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3">
      <c r="A534" s="33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3">
      <c r="A535" s="33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3">
      <c r="A536" s="33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3">
      <c r="A537" s="33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3">
      <c r="A538" s="3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3">
      <c r="A539" s="3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3">
      <c r="A540" s="3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3">
      <c r="A541" s="3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3">
      <c r="A542" s="33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3">
      <c r="A543" s="33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3">
      <c r="A544" s="33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3">
      <c r="A545" s="33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3">
      <c r="A546" s="33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3">
      <c r="A547" s="33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3">
      <c r="A548" s="33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3">
      <c r="A549" s="33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3">
      <c r="A550" s="33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3">
      <c r="A551" s="33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3">
      <c r="A552" s="33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3">
      <c r="A553" s="3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3">
      <c r="A554" s="33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3">
      <c r="A555" s="33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3">
      <c r="A556" s="33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3">
      <c r="A557" s="33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3">
      <c r="A558" s="33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3">
      <c r="A559" s="33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3">
      <c r="A560" s="33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3">
      <c r="A561" s="33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3">
      <c r="A562" s="33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3">
      <c r="A563" s="3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3">
      <c r="A564" s="3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3">
      <c r="A565" s="3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3">
      <c r="A566" s="3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3">
      <c r="A567" s="33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3">
      <c r="A568" s="33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3">
      <c r="A569" s="33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3">
      <c r="A570" s="33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3">
      <c r="A571" s="33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3">
      <c r="A572" s="33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3">
      <c r="A573" s="33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3">
      <c r="A574" s="33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3">
      <c r="A575" s="33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3">
      <c r="A576" s="33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3">
      <c r="A577" s="33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3">
      <c r="A578" s="33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3">
      <c r="A579" s="33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3">
      <c r="A580" s="33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3">
      <c r="A581" s="33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3">
      <c r="A582" s="33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3">
      <c r="A583" s="33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3">
      <c r="A584" s="33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3">
      <c r="A585" s="33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3">
      <c r="A586" s="33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3">
      <c r="A587" s="33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3">
      <c r="A588" s="3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3">
      <c r="A589" s="3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3">
      <c r="A590" s="3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3">
      <c r="A591" s="3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3">
      <c r="A592" s="33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3">
      <c r="A593" s="33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3">
      <c r="A594" s="33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3">
      <c r="A595" s="33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3">
      <c r="A596" s="3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3">
      <c r="A597" s="33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3">
      <c r="A598" s="33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3">
      <c r="A599" s="33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3">
      <c r="A600" s="33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3">
      <c r="A601" s="33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3">
      <c r="A602" s="33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3">
      <c r="A603" s="33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3">
      <c r="A604" s="33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3">
      <c r="A605" s="33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3">
      <c r="A606" s="33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3">
      <c r="A607" s="33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3">
      <c r="A608" s="33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3">
      <c r="A609" s="33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3">
      <c r="A610" s="33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3">
      <c r="A611" s="33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3">
      <c r="A612" s="33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3">
      <c r="A613" s="3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3">
      <c r="A614" s="3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3">
      <c r="A615" s="3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3">
      <c r="A616" s="3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3">
      <c r="A617" s="33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3">
      <c r="A618" s="33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3">
      <c r="A619" s="33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3">
      <c r="A620" s="33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3">
      <c r="A621" s="33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3">
      <c r="A622" s="33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3">
      <c r="A623" s="33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3">
      <c r="A624" s="33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3">
      <c r="A625" s="33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3">
      <c r="A626" s="33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3">
      <c r="A627" s="33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3">
      <c r="A628" s="33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3">
      <c r="A629" s="33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3">
      <c r="A630" s="33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3">
      <c r="A631" s="33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3">
      <c r="A632" s="33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3">
      <c r="A633" s="33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3">
      <c r="A634" s="33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3">
      <c r="A635" s="33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3">
      <c r="A636" s="33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3">
      <c r="A637" s="33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3">
      <c r="A638" s="3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3">
      <c r="A639" s="3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3">
      <c r="A640" s="3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3">
      <c r="A641" s="3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3">
      <c r="A642" s="33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3">
      <c r="A643" s="33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3">
      <c r="A644" s="33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3">
      <c r="A645" s="33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3">
      <c r="A646" s="33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3">
      <c r="A647" s="33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3">
      <c r="A648" s="33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3">
      <c r="A649" s="33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3">
      <c r="A650" s="33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3">
      <c r="A651" s="33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3">
      <c r="A652" s="33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3">
      <c r="A653" s="33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3">
      <c r="A654" s="33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3">
      <c r="A655" s="33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3">
      <c r="A656" s="33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3">
      <c r="A657" s="33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3">
      <c r="A658" s="33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3">
      <c r="A659" s="33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3">
      <c r="A660" s="33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3">
      <c r="A661" s="33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3">
      <c r="A662" s="33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3">
      <c r="A663" s="3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3">
      <c r="A664" s="3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3">
      <c r="A665" s="3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3">
      <c r="A666" s="3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3">
      <c r="A667" s="33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3">
      <c r="A668" s="33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3">
      <c r="A669" s="33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3">
      <c r="A670" s="33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3">
      <c r="A671" s="33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3">
      <c r="A672" s="33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3">
      <c r="A673" s="33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3">
      <c r="A674" s="33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3">
      <c r="A675" s="33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3">
      <c r="A676" s="33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3">
      <c r="A677" s="33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3">
      <c r="A678" s="33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3">
      <c r="A679" s="33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3">
      <c r="A680" s="33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3">
      <c r="A681" s="33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3">
      <c r="A682" s="33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3">
      <c r="A683" s="33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3">
      <c r="A684" s="33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3">
      <c r="A685" s="33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3">
      <c r="A686" s="33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3">
      <c r="A687" s="33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3">
      <c r="A688" s="3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3">
      <c r="A689" s="3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3">
      <c r="A690" s="3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3">
      <c r="A691" s="3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3">
      <c r="A692" s="33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3">
      <c r="A693" s="33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3">
      <c r="A694" s="33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3">
      <c r="A695" s="33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3">
      <c r="A696" s="33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3">
      <c r="A697" s="33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3">
      <c r="A698" s="33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3">
      <c r="A699" s="33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3">
      <c r="A700" s="33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3">
      <c r="A701" s="33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3">
      <c r="A702" s="33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3">
      <c r="A703" s="33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3">
      <c r="A704" s="33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3">
      <c r="A705" s="33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3">
      <c r="A706" s="33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3">
      <c r="A707" s="33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3">
      <c r="A708" s="33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3">
      <c r="A709" s="33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3">
      <c r="A710" s="33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3">
      <c r="A711" s="33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3">
      <c r="A712" s="33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3">
      <c r="A713" s="3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3">
      <c r="A714" s="3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3">
      <c r="A715" s="3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3">
      <c r="A716" s="3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3">
      <c r="A717" s="33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3">
      <c r="A718" s="33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3">
      <c r="A719" s="33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3">
      <c r="A720" s="33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3">
      <c r="A721" s="33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3">
      <c r="A722" s="33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3">
      <c r="A723" s="33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3">
      <c r="A724" s="33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3">
      <c r="A725" s="33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3">
      <c r="A726" s="33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3">
      <c r="A727" s="33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3">
      <c r="A728" s="33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3">
      <c r="A729" s="33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3">
      <c r="A730" s="33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3">
      <c r="A731" s="33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3">
      <c r="A732" s="33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x14ac:dyDescent="0.3">
      <c r="A733" s="33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x14ac:dyDescent="0.3">
      <c r="A734" s="33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x14ac:dyDescent="0.3">
      <c r="A735" s="33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x14ac:dyDescent="0.3">
      <c r="A736" s="33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x14ac:dyDescent="0.3">
      <c r="A737" s="33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x14ac:dyDescent="0.3">
      <c r="A738" s="3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x14ac:dyDescent="0.3">
      <c r="A739" s="3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x14ac:dyDescent="0.3">
      <c r="A740" s="3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x14ac:dyDescent="0.3">
      <c r="A741" s="3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x14ac:dyDescent="0.3">
      <c r="A742" s="33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x14ac:dyDescent="0.3">
      <c r="A743" s="33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x14ac:dyDescent="0.3">
      <c r="A744" s="33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x14ac:dyDescent="0.3">
      <c r="A745" s="33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x14ac:dyDescent="0.3">
      <c r="A746" s="33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x14ac:dyDescent="0.3">
      <c r="A747" s="33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 x14ac:dyDescent="0.3">
      <c r="A748" s="33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  <row r="749" spans="1:24" x14ac:dyDescent="0.3">
      <c r="A749" s="33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</row>
    <row r="750" spans="1:24" x14ac:dyDescent="0.3">
      <c r="A750" s="33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</row>
    <row r="751" spans="1:24" x14ac:dyDescent="0.3">
      <c r="A751" s="33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</row>
    <row r="752" spans="1:24" x14ac:dyDescent="0.3">
      <c r="A752" s="33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</row>
    <row r="753" spans="1:24" x14ac:dyDescent="0.3">
      <c r="A753" s="33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</row>
    <row r="754" spans="1:24" x14ac:dyDescent="0.3">
      <c r="A754" s="33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</row>
    <row r="755" spans="1:24" x14ac:dyDescent="0.3">
      <c r="A755" s="33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</row>
    <row r="756" spans="1:24" x14ac:dyDescent="0.3">
      <c r="A756" s="33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</row>
    <row r="757" spans="1:24" x14ac:dyDescent="0.3">
      <c r="A757" s="33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</row>
    <row r="758" spans="1:24" x14ac:dyDescent="0.3">
      <c r="A758" s="33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</row>
    <row r="759" spans="1:24" x14ac:dyDescent="0.3">
      <c r="A759" s="33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</row>
    <row r="760" spans="1:24" x14ac:dyDescent="0.3">
      <c r="A760" s="33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</row>
    <row r="761" spans="1:24" x14ac:dyDescent="0.3">
      <c r="A761" s="33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</row>
    <row r="762" spans="1:24" x14ac:dyDescent="0.3">
      <c r="A762" s="33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</row>
    <row r="763" spans="1:24" x14ac:dyDescent="0.3">
      <c r="A763" s="3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</row>
    <row r="764" spans="1:24" x14ac:dyDescent="0.3">
      <c r="A764" s="3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</row>
    <row r="765" spans="1:24" x14ac:dyDescent="0.3">
      <c r="A765" s="3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</row>
    <row r="766" spans="1:24" x14ac:dyDescent="0.3">
      <c r="A766" s="3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</row>
    <row r="767" spans="1:24" x14ac:dyDescent="0.3">
      <c r="A767" s="33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</row>
    <row r="768" spans="1:24" x14ac:dyDescent="0.3">
      <c r="A768" s="33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</row>
    <row r="769" spans="1:24" x14ac:dyDescent="0.3">
      <c r="A769" s="33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</row>
    <row r="770" spans="1:24" x14ac:dyDescent="0.3">
      <c r="A770" s="33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</row>
    <row r="771" spans="1:24" x14ac:dyDescent="0.3">
      <c r="A771" s="33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</row>
    <row r="772" spans="1:24" x14ac:dyDescent="0.3">
      <c r="A772" s="33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</row>
    <row r="773" spans="1:24" x14ac:dyDescent="0.3">
      <c r="A773" s="33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</row>
    <row r="774" spans="1:24" x14ac:dyDescent="0.3">
      <c r="A774" s="33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</row>
    <row r="775" spans="1:24" x14ac:dyDescent="0.3">
      <c r="A775" s="33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</row>
    <row r="776" spans="1:24" x14ac:dyDescent="0.3">
      <c r="A776" s="33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</row>
    <row r="777" spans="1:24" x14ac:dyDescent="0.3">
      <c r="A777" s="33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</row>
    <row r="778" spans="1:24" x14ac:dyDescent="0.3">
      <c r="A778" s="33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</row>
    <row r="779" spans="1:24" x14ac:dyDescent="0.3">
      <c r="A779" s="33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</row>
    <row r="780" spans="1:24" x14ac:dyDescent="0.3">
      <c r="A780" s="33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</row>
    <row r="781" spans="1:24" x14ac:dyDescent="0.3">
      <c r="A781" s="33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</row>
    <row r="782" spans="1:24" x14ac:dyDescent="0.3">
      <c r="A782" s="33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</row>
    <row r="783" spans="1:24" x14ac:dyDescent="0.3">
      <c r="A783" s="33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</row>
    <row r="784" spans="1:24" x14ac:dyDescent="0.3">
      <c r="A784" s="33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</row>
    <row r="785" spans="1:24" x14ac:dyDescent="0.3">
      <c r="A785" s="33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</row>
    <row r="786" spans="1:24" x14ac:dyDescent="0.3">
      <c r="A786" s="33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</row>
    <row r="787" spans="1:24" x14ac:dyDescent="0.3">
      <c r="A787" s="33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</row>
    <row r="788" spans="1:24" x14ac:dyDescent="0.3">
      <c r="A788" s="3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</row>
    <row r="789" spans="1:24" x14ac:dyDescent="0.3">
      <c r="A789" s="3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</row>
    <row r="790" spans="1:24" x14ac:dyDescent="0.3">
      <c r="A790" s="3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</row>
    <row r="791" spans="1:24" x14ac:dyDescent="0.3">
      <c r="A791" s="3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</row>
    <row r="792" spans="1:24" x14ac:dyDescent="0.3">
      <c r="A792" s="33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</row>
    <row r="793" spans="1:24" x14ac:dyDescent="0.3">
      <c r="A793" s="33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</row>
    <row r="794" spans="1:24" x14ac:dyDescent="0.3">
      <c r="A794" s="33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</row>
    <row r="795" spans="1:24" x14ac:dyDescent="0.3">
      <c r="A795" s="33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</row>
    <row r="796" spans="1:24" x14ac:dyDescent="0.3">
      <c r="A796" s="33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</row>
    <row r="797" spans="1:24" x14ac:dyDescent="0.3">
      <c r="A797" s="33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</row>
    <row r="798" spans="1:24" x14ac:dyDescent="0.3">
      <c r="A798" s="33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</row>
    <row r="799" spans="1:24" x14ac:dyDescent="0.3">
      <c r="A799" s="33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</row>
    <row r="800" spans="1:24" x14ac:dyDescent="0.3">
      <c r="A800" s="33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</row>
    <row r="801" spans="1:24" x14ac:dyDescent="0.3">
      <c r="A801" s="33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</row>
    <row r="802" spans="1:24" x14ac:dyDescent="0.3">
      <c r="A802" s="33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</row>
    <row r="803" spans="1:24" x14ac:dyDescent="0.3">
      <c r="A803" s="33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</row>
    <row r="804" spans="1:24" x14ac:dyDescent="0.3">
      <c r="A804" s="33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</row>
    <row r="805" spans="1:24" x14ac:dyDescent="0.3">
      <c r="A805" s="33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</row>
    <row r="806" spans="1:24" x14ac:dyDescent="0.3">
      <c r="A806" s="33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</row>
    <row r="807" spans="1:24" x14ac:dyDescent="0.3">
      <c r="A807" s="33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</row>
    <row r="808" spans="1:24" x14ac:dyDescent="0.3">
      <c r="A808" s="33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</row>
    <row r="809" spans="1:24" x14ac:dyDescent="0.3">
      <c r="A809" s="33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</row>
    <row r="810" spans="1:24" x14ac:dyDescent="0.3">
      <c r="A810" s="33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</row>
    <row r="811" spans="1:24" x14ac:dyDescent="0.3">
      <c r="A811" s="33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</row>
    <row r="812" spans="1:24" x14ac:dyDescent="0.3">
      <c r="A812" s="33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</row>
    <row r="813" spans="1:24" x14ac:dyDescent="0.3">
      <c r="A813" s="3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</row>
    <row r="814" spans="1:24" x14ac:dyDescent="0.3">
      <c r="A814" s="3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</row>
    <row r="815" spans="1:24" x14ac:dyDescent="0.3">
      <c r="A815" s="3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</row>
    <row r="816" spans="1:24" x14ac:dyDescent="0.3">
      <c r="A816" s="3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</row>
    <row r="817" spans="1:24" x14ac:dyDescent="0.3">
      <c r="A817" s="33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</row>
    <row r="818" spans="1:24" x14ac:dyDescent="0.3">
      <c r="A818" s="33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</row>
    <row r="819" spans="1:24" x14ac:dyDescent="0.3">
      <c r="A819" s="33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</row>
    <row r="820" spans="1:24" x14ac:dyDescent="0.3">
      <c r="A820" s="33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</row>
    <row r="821" spans="1:24" x14ac:dyDescent="0.3">
      <c r="A821" s="33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</row>
    <row r="822" spans="1:24" x14ac:dyDescent="0.3">
      <c r="A822" s="33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</row>
    <row r="823" spans="1:24" x14ac:dyDescent="0.3">
      <c r="A823" s="33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</row>
    <row r="824" spans="1:24" x14ac:dyDescent="0.3">
      <c r="A824" s="33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</row>
    <row r="825" spans="1:24" x14ac:dyDescent="0.3">
      <c r="A825" s="33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</row>
    <row r="826" spans="1:24" x14ac:dyDescent="0.3">
      <c r="A826" s="33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</row>
    <row r="827" spans="1:24" x14ac:dyDescent="0.3">
      <c r="A827" s="33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</row>
    <row r="828" spans="1:24" x14ac:dyDescent="0.3">
      <c r="A828" s="33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</row>
    <row r="829" spans="1:24" x14ac:dyDescent="0.3">
      <c r="A829" s="33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</row>
    <row r="830" spans="1:24" x14ac:dyDescent="0.3">
      <c r="A830" s="33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</row>
    <row r="831" spans="1:24" x14ac:dyDescent="0.3">
      <c r="A831" s="33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</row>
    <row r="832" spans="1:24" x14ac:dyDescent="0.3">
      <c r="A832" s="33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</row>
    <row r="833" spans="1:24" x14ac:dyDescent="0.3">
      <c r="A833" s="33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</row>
    <row r="834" spans="1:24" x14ac:dyDescent="0.3">
      <c r="A834" s="33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</row>
    <row r="835" spans="1:24" x14ac:dyDescent="0.3">
      <c r="A835" s="33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</row>
    <row r="836" spans="1:24" x14ac:dyDescent="0.3">
      <c r="A836" s="33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</row>
    <row r="837" spans="1:24" x14ac:dyDescent="0.3">
      <c r="A837" s="33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</row>
    <row r="838" spans="1:24" x14ac:dyDescent="0.3">
      <c r="A838" s="3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</row>
    <row r="839" spans="1:24" x14ac:dyDescent="0.3">
      <c r="A839" s="3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</row>
    <row r="840" spans="1:24" x14ac:dyDescent="0.3">
      <c r="A840" s="3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</row>
    <row r="841" spans="1:24" x14ac:dyDescent="0.3">
      <c r="A841" s="3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</row>
    <row r="842" spans="1:24" x14ac:dyDescent="0.3">
      <c r="A842" s="33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</row>
    <row r="843" spans="1:24" x14ac:dyDescent="0.3">
      <c r="A843" s="33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</row>
    <row r="844" spans="1:24" x14ac:dyDescent="0.3">
      <c r="A844" s="33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</row>
    <row r="845" spans="1:24" x14ac:dyDescent="0.3">
      <c r="A845" s="33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</row>
    <row r="846" spans="1:24" x14ac:dyDescent="0.3">
      <c r="A846" s="33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</row>
    <row r="847" spans="1:24" x14ac:dyDescent="0.3">
      <c r="A847" s="33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</row>
    <row r="848" spans="1:24" x14ac:dyDescent="0.3">
      <c r="A848" s="33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</row>
    <row r="849" spans="1:24" x14ac:dyDescent="0.3">
      <c r="A849" s="33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</row>
    <row r="850" spans="1:24" x14ac:dyDescent="0.3">
      <c r="A850" s="33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</row>
    <row r="851" spans="1:24" x14ac:dyDescent="0.3">
      <c r="A851" s="33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</row>
    <row r="852" spans="1:24" x14ac:dyDescent="0.3">
      <c r="A852" s="33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</row>
    <row r="853" spans="1:24" x14ac:dyDescent="0.3">
      <c r="A853" s="33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</row>
    <row r="854" spans="1:24" x14ac:dyDescent="0.3">
      <c r="A854" s="33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</row>
    <row r="855" spans="1:24" x14ac:dyDescent="0.3">
      <c r="A855" s="33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</row>
    <row r="856" spans="1:24" x14ac:dyDescent="0.3">
      <c r="A856" s="33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</row>
    <row r="857" spans="1:24" x14ac:dyDescent="0.3">
      <c r="A857" s="33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</row>
    <row r="858" spans="1:24" x14ac:dyDescent="0.3">
      <c r="A858" s="33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</row>
    <row r="859" spans="1:24" x14ac:dyDescent="0.3">
      <c r="A859" s="33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</row>
    <row r="860" spans="1:24" x14ac:dyDescent="0.3">
      <c r="A860" s="33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</row>
    <row r="861" spans="1:24" x14ac:dyDescent="0.3">
      <c r="A861" s="33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</row>
    <row r="862" spans="1:24" x14ac:dyDescent="0.3">
      <c r="A862" s="33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</row>
    <row r="863" spans="1:24" x14ac:dyDescent="0.3">
      <c r="A863" s="3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</row>
    <row r="864" spans="1:24" x14ac:dyDescent="0.3">
      <c r="A864" s="3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</row>
    <row r="865" spans="1:24" x14ac:dyDescent="0.3">
      <c r="A865" s="3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</row>
    <row r="866" spans="1:24" x14ac:dyDescent="0.3">
      <c r="A866" s="3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</row>
    <row r="867" spans="1:24" x14ac:dyDescent="0.3">
      <c r="A867" s="33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</row>
    <row r="868" spans="1:24" x14ac:dyDescent="0.3">
      <c r="A868" s="33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</row>
    <row r="869" spans="1:24" x14ac:dyDescent="0.3">
      <c r="A869" s="33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</row>
    <row r="870" spans="1:24" x14ac:dyDescent="0.3">
      <c r="A870" s="33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</row>
    <row r="871" spans="1:24" x14ac:dyDescent="0.3">
      <c r="A871" s="33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</row>
    <row r="872" spans="1:24" x14ac:dyDescent="0.3">
      <c r="A872" s="33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</row>
    <row r="873" spans="1:24" x14ac:dyDescent="0.3">
      <c r="A873" s="33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</row>
    <row r="874" spans="1:24" x14ac:dyDescent="0.3">
      <c r="A874" s="33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</row>
    <row r="875" spans="1:24" x14ac:dyDescent="0.3">
      <c r="A875" s="33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</row>
    <row r="876" spans="1:24" x14ac:dyDescent="0.3">
      <c r="A876" s="33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</row>
    <row r="877" spans="1:24" x14ac:dyDescent="0.3">
      <c r="A877" s="33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</row>
    <row r="878" spans="1:24" x14ac:dyDescent="0.3">
      <c r="A878" s="33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</row>
    <row r="879" spans="1:24" x14ac:dyDescent="0.3">
      <c r="A879" s="33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</row>
    <row r="880" spans="1:24" x14ac:dyDescent="0.3">
      <c r="A880" s="33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</row>
    <row r="881" spans="1:24" x14ac:dyDescent="0.3">
      <c r="A881" s="33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</row>
    <row r="882" spans="1:24" x14ac:dyDescent="0.3">
      <c r="A882" s="33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</row>
    <row r="883" spans="1:24" x14ac:dyDescent="0.3">
      <c r="A883" s="33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</row>
    <row r="884" spans="1:24" x14ac:dyDescent="0.3">
      <c r="A884" s="33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</row>
    <row r="885" spans="1:24" x14ac:dyDescent="0.3">
      <c r="A885" s="33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</row>
    <row r="886" spans="1:24" x14ac:dyDescent="0.3">
      <c r="A886" s="33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</row>
    <row r="887" spans="1:24" x14ac:dyDescent="0.3">
      <c r="A887" s="33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</row>
    <row r="888" spans="1:24" x14ac:dyDescent="0.3">
      <c r="A888" s="3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</row>
    <row r="889" spans="1:24" x14ac:dyDescent="0.3">
      <c r="A889" s="3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</row>
    <row r="890" spans="1:24" x14ac:dyDescent="0.3">
      <c r="A890" s="3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</row>
    <row r="891" spans="1:24" x14ac:dyDescent="0.3">
      <c r="A891" s="3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</row>
    <row r="892" spans="1:24" x14ac:dyDescent="0.3">
      <c r="A892" s="33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</row>
    <row r="893" spans="1:24" x14ac:dyDescent="0.3">
      <c r="A893" s="33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</row>
    <row r="894" spans="1:24" x14ac:dyDescent="0.3">
      <c r="A894" s="33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</row>
    <row r="895" spans="1:24" x14ac:dyDescent="0.3">
      <c r="A895" s="33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</row>
    <row r="896" spans="1:24" x14ac:dyDescent="0.3">
      <c r="A896" s="33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</row>
    <row r="897" spans="1:24" x14ac:dyDescent="0.3">
      <c r="A897" s="33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</row>
    <row r="898" spans="1:24" x14ac:dyDescent="0.3">
      <c r="A898" s="33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</row>
    <row r="899" spans="1:24" x14ac:dyDescent="0.3">
      <c r="A899" s="33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</row>
    <row r="900" spans="1:24" x14ac:dyDescent="0.3">
      <c r="A900" s="33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</row>
    <row r="901" spans="1:24" x14ac:dyDescent="0.3">
      <c r="A901" s="33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</row>
    <row r="902" spans="1:24" x14ac:dyDescent="0.3">
      <c r="A902" s="33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</row>
    <row r="903" spans="1:24" x14ac:dyDescent="0.3">
      <c r="A903" s="33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</row>
    <row r="904" spans="1:24" x14ac:dyDescent="0.3">
      <c r="A904" s="33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</row>
    <row r="905" spans="1:24" x14ac:dyDescent="0.3">
      <c r="A905" s="33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</row>
    <row r="906" spans="1:24" x14ac:dyDescent="0.3">
      <c r="A906" s="33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</row>
    <row r="907" spans="1:24" x14ac:dyDescent="0.3">
      <c r="A907" s="33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</row>
    <row r="908" spans="1:24" x14ac:dyDescent="0.3">
      <c r="A908" s="33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</row>
    <row r="909" spans="1:24" x14ac:dyDescent="0.3">
      <c r="A909" s="33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</row>
    <row r="910" spans="1:24" x14ac:dyDescent="0.3">
      <c r="A910" s="33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</row>
    <row r="911" spans="1:24" x14ac:dyDescent="0.3">
      <c r="A911" s="33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</row>
    <row r="912" spans="1:24" x14ac:dyDescent="0.3">
      <c r="A912" s="33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</row>
    <row r="913" spans="1:24" x14ac:dyDescent="0.3">
      <c r="A913" s="3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</row>
    <row r="914" spans="1:24" x14ac:dyDescent="0.3">
      <c r="A914" s="3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</row>
    <row r="915" spans="1:24" x14ac:dyDescent="0.3">
      <c r="A915" s="3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</row>
    <row r="916" spans="1:24" x14ac:dyDescent="0.3">
      <c r="A916" s="3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</row>
    <row r="917" spans="1:24" x14ac:dyDescent="0.3">
      <c r="A917" s="33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</row>
    <row r="918" spans="1:24" x14ac:dyDescent="0.3">
      <c r="A918" s="33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</row>
    <row r="919" spans="1:24" x14ac:dyDescent="0.3">
      <c r="A919" s="33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</row>
    <row r="920" spans="1:24" x14ac:dyDescent="0.3">
      <c r="A920" s="33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</row>
    <row r="921" spans="1:24" x14ac:dyDescent="0.3">
      <c r="A921" s="33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</row>
    <row r="922" spans="1:24" x14ac:dyDescent="0.3">
      <c r="A922" s="33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</row>
    <row r="923" spans="1:24" x14ac:dyDescent="0.3">
      <c r="A923" s="33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</row>
    <row r="924" spans="1:24" x14ac:dyDescent="0.3">
      <c r="A924" s="33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</row>
    <row r="925" spans="1:24" x14ac:dyDescent="0.3">
      <c r="A925" s="33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</row>
    <row r="926" spans="1:24" x14ac:dyDescent="0.3">
      <c r="A926" s="33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</row>
    <row r="927" spans="1:24" x14ac:dyDescent="0.3">
      <c r="A927" s="33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</row>
    <row r="928" spans="1:24" x14ac:dyDescent="0.3">
      <c r="A928" s="33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</row>
    <row r="929" spans="1:24" x14ac:dyDescent="0.3">
      <c r="A929" s="33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</row>
    <row r="930" spans="1:24" x14ac:dyDescent="0.3">
      <c r="A930" s="33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</row>
    <row r="931" spans="1:24" x14ac:dyDescent="0.3">
      <c r="A931" s="33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</row>
    <row r="932" spans="1:24" x14ac:dyDescent="0.3">
      <c r="A932" s="33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</row>
    <row r="933" spans="1:24" x14ac:dyDescent="0.3">
      <c r="A933" s="33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</row>
    <row r="934" spans="1:24" x14ac:dyDescent="0.3">
      <c r="A934" s="33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</row>
    <row r="935" spans="1:24" x14ac:dyDescent="0.3">
      <c r="A935" s="33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</row>
    <row r="936" spans="1:24" x14ac:dyDescent="0.3">
      <c r="A936" s="33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</row>
    <row r="937" spans="1:24" x14ac:dyDescent="0.3">
      <c r="A937" s="33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</row>
    <row r="938" spans="1:24" x14ac:dyDescent="0.3">
      <c r="A938" s="3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</row>
    <row r="939" spans="1:24" x14ac:dyDescent="0.3">
      <c r="A939" s="3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</row>
    <row r="940" spans="1:24" x14ac:dyDescent="0.3">
      <c r="A940" s="3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</row>
    <row r="941" spans="1:24" x14ac:dyDescent="0.3">
      <c r="A941" s="3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</row>
    <row r="942" spans="1:24" x14ac:dyDescent="0.3">
      <c r="A942" s="33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</row>
    <row r="943" spans="1:24" x14ac:dyDescent="0.3">
      <c r="A943" s="33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</row>
    <row r="944" spans="1:24" x14ac:dyDescent="0.3">
      <c r="A944" s="33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</row>
    <row r="945" spans="1:24" x14ac:dyDescent="0.3">
      <c r="A945" s="33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</row>
    <row r="946" spans="1:24" x14ac:dyDescent="0.3">
      <c r="A946" s="33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</row>
    <row r="947" spans="1:24" x14ac:dyDescent="0.3">
      <c r="A947" s="33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</row>
    <row r="948" spans="1:24" x14ac:dyDescent="0.3">
      <c r="A948" s="33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</row>
    <row r="949" spans="1:24" x14ac:dyDescent="0.3">
      <c r="A949" s="33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</row>
    <row r="950" spans="1:24" x14ac:dyDescent="0.3">
      <c r="A950" s="33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</row>
    <row r="951" spans="1:24" x14ac:dyDescent="0.3">
      <c r="A951" s="33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</row>
    <row r="952" spans="1:24" x14ac:dyDescent="0.3">
      <c r="A952" s="33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</row>
    <row r="953" spans="1:24" x14ac:dyDescent="0.3">
      <c r="A953" s="33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</row>
    <row r="954" spans="1:24" x14ac:dyDescent="0.3">
      <c r="A954" s="33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</row>
    <row r="955" spans="1:24" x14ac:dyDescent="0.3">
      <c r="A955" s="33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</row>
    <row r="956" spans="1:24" x14ac:dyDescent="0.3">
      <c r="A956" s="33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</row>
    <row r="957" spans="1:24" x14ac:dyDescent="0.3">
      <c r="A957" s="33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</row>
    <row r="958" spans="1:24" x14ac:dyDescent="0.3">
      <c r="A958" s="33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</row>
    <row r="959" spans="1:24" x14ac:dyDescent="0.3">
      <c r="A959" s="33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</row>
    <row r="960" spans="1:24" x14ac:dyDescent="0.3">
      <c r="A960" s="33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</row>
    <row r="961" spans="1:24" x14ac:dyDescent="0.3">
      <c r="A961" s="33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</row>
    <row r="962" spans="1:24" x14ac:dyDescent="0.3">
      <c r="A962" s="33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</row>
    <row r="963" spans="1:24" x14ac:dyDescent="0.3">
      <c r="A963" s="3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</row>
    <row r="964" spans="1:24" x14ac:dyDescent="0.3">
      <c r="A964" s="3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</row>
    <row r="965" spans="1:24" x14ac:dyDescent="0.3">
      <c r="A965" s="3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</row>
    <row r="966" spans="1:24" x14ac:dyDescent="0.3">
      <c r="A966" s="3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</row>
    <row r="967" spans="1:24" x14ac:dyDescent="0.3">
      <c r="A967" s="33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</row>
    <row r="968" spans="1:24" x14ac:dyDescent="0.3">
      <c r="A968" s="33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</row>
    <row r="969" spans="1:24" x14ac:dyDescent="0.3">
      <c r="A969" s="33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</row>
    <row r="970" spans="1:24" x14ac:dyDescent="0.3">
      <c r="A970" s="33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</row>
    <row r="971" spans="1:24" x14ac:dyDescent="0.3">
      <c r="A971" s="33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</row>
    <row r="972" spans="1:24" x14ac:dyDescent="0.3">
      <c r="A972" s="33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</row>
    <row r="973" spans="1:24" x14ac:dyDescent="0.3">
      <c r="A973" s="33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</row>
    <row r="974" spans="1:24" x14ac:dyDescent="0.3">
      <c r="A974" s="33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</row>
    <row r="975" spans="1:24" x14ac:dyDescent="0.3">
      <c r="A975" s="33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</row>
    <row r="976" spans="1:24" x14ac:dyDescent="0.3">
      <c r="A976" s="33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</row>
    <row r="977" spans="1:24" x14ac:dyDescent="0.3">
      <c r="A977" s="33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</row>
    <row r="978" spans="1:24" x14ac:dyDescent="0.3">
      <c r="A978" s="33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</row>
    <row r="979" spans="1:24" x14ac:dyDescent="0.3">
      <c r="A979" s="33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</row>
    <row r="980" spans="1:24" x14ac:dyDescent="0.3">
      <c r="A980" s="33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</row>
    <row r="981" spans="1:24" x14ac:dyDescent="0.3">
      <c r="A981" s="33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</row>
    <row r="982" spans="1:24" x14ac:dyDescent="0.3">
      <c r="A982" s="33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</row>
    <row r="983" spans="1:24" x14ac:dyDescent="0.3">
      <c r="A983" s="33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</row>
    <row r="984" spans="1:24" x14ac:dyDescent="0.3">
      <c r="A984" s="33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</row>
    <row r="985" spans="1:24" x14ac:dyDescent="0.3">
      <c r="A985" s="33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</row>
    <row r="986" spans="1:24" x14ac:dyDescent="0.3">
      <c r="A986" s="33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</row>
    <row r="987" spans="1:24" x14ac:dyDescent="0.3">
      <c r="A987" s="33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</row>
    <row r="988" spans="1:24" x14ac:dyDescent="0.3">
      <c r="A988" s="3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</row>
    <row r="989" spans="1:24" x14ac:dyDescent="0.3">
      <c r="A989" s="3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</row>
    <row r="990" spans="1:24" x14ac:dyDescent="0.3">
      <c r="A990" s="3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</row>
    <row r="991" spans="1:24" x14ac:dyDescent="0.3">
      <c r="A991" s="3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</row>
    <row r="992" spans="1:24" x14ac:dyDescent="0.3">
      <c r="A992" s="33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</row>
    <row r="993" spans="1:24" x14ac:dyDescent="0.3">
      <c r="A993" s="33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</row>
    <row r="994" spans="1:24" x14ac:dyDescent="0.3">
      <c r="A994" s="33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</row>
    <row r="995" spans="1:24" x14ac:dyDescent="0.3">
      <c r="A995" s="33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</row>
    <row r="996" spans="1:24" x14ac:dyDescent="0.3">
      <c r="A996" s="33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</row>
    <row r="997" spans="1:24" x14ac:dyDescent="0.3">
      <c r="A997" s="33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</row>
    <row r="998" spans="1:24" x14ac:dyDescent="0.3">
      <c r="A998" s="33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</row>
    <row r="999" spans="1:24" x14ac:dyDescent="0.3">
      <c r="A999" s="33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</row>
    <row r="1000" spans="1:24" x14ac:dyDescent="0.3">
      <c r="A1000" s="33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</row>
    <row r="1001" spans="1:24" x14ac:dyDescent="0.3">
      <c r="A1001" s="33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</row>
    <row r="1002" spans="1:24" x14ac:dyDescent="0.3">
      <c r="A1002" s="33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</row>
    <row r="1003" spans="1:24" x14ac:dyDescent="0.3">
      <c r="A1003" s="33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</row>
    <row r="1004" spans="1:24" x14ac:dyDescent="0.3">
      <c r="A1004" s="33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</row>
    <row r="1005" spans="1:24" x14ac:dyDescent="0.3">
      <c r="A1005" s="33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</row>
    <row r="1006" spans="1:24" x14ac:dyDescent="0.3">
      <c r="A1006" s="33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</row>
    <row r="1007" spans="1:24" x14ac:dyDescent="0.3">
      <c r="A1007" s="33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</row>
    <row r="1008" spans="1:24" x14ac:dyDescent="0.3">
      <c r="A1008" s="33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</row>
    <row r="1009" spans="1:24" x14ac:dyDescent="0.3">
      <c r="A1009" s="33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</row>
    <row r="1010" spans="1:24" x14ac:dyDescent="0.3">
      <c r="A1010" s="33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</row>
    <row r="1011" spans="1:24" x14ac:dyDescent="0.3">
      <c r="A1011" s="33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</row>
    <row r="1012" spans="1:24" x14ac:dyDescent="0.3">
      <c r="A1012" s="33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</row>
    <row r="1013" spans="1:24" x14ac:dyDescent="0.3">
      <c r="A1013" s="33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</row>
  </sheetData>
  <customSheetViews>
    <customSheetView guid="{54059B13-8E3E-476B-9B1E-62E60659591B}" filter="1" showAutoFilter="1">
      <pageMargins left="0.7" right="0.7" top="0.75" bottom="0.75" header="0.3" footer="0.3"/>
      <autoFilter ref="C3:C53" xr:uid="{00000000-0000-0000-0000-000000000000}">
        <filterColumn colId="0">
          <filters>
            <filter val="Управление в социальной сфере"/>
          </filters>
        </filterColumn>
      </autoFilter>
    </customSheetView>
    <customSheetView guid="{6D864DFE-0517-440A-B8F1-5B79437C8FFB}" filter="1" showAutoFilter="1">
      <pageMargins left="0.7" right="0.7" top="0.75" bottom="0.75" header="0.3" footer="0.3"/>
      <autoFilter ref="C3:C53" xr:uid="{00000000-0000-0000-0000-000000000000}">
        <filterColumn colId="0">
          <filters>
            <filter val="Наука"/>
          </filters>
        </filterColumn>
      </autoFilter>
    </customSheetView>
  </customSheetViews>
  <hyperlinks>
    <hyperlink ref="G5" r:id="rId1" xr:uid="{00000000-0004-0000-0500-000000000000}"/>
    <hyperlink ref="F6" r:id="rId2" xr:uid="{00000000-0004-0000-0500-000001000000}"/>
    <hyperlink ref="F12" r:id="rId3" xr:uid="{00000000-0004-0000-0500-000002000000}"/>
    <hyperlink ref="G16" r:id="rId4" xr:uid="{00000000-0004-0000-0500-000003000000}"/>
    <hyperlink ref="F18" r:id="rId5" xr:uid="{00000000-0004-0000-0500-000004000000}"/>
    <hyperlink ref="F33" r:id="rId6" xr:uid="{00000000-0004-0000-0500-000005000000}"/>
    <hyperlink ref="F35" r:id="rId7" xr:uid="{00000000-0004-0000-0500-000006000000}"/>
    <hyperlink ref="G35" r:id="rId8" xr:uid="{00000000-0004-0000-0500-000007000000}"/>
    <hyperlink ref="F42" r:id="rId9" xr:uid="{00000000-0004-0000-0500-000008000000}"/>
    <hyperlink ref="F43" r:id="rId10" xr:uid="{00000000-0004-0000-0500-000009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1:Z1012"/>
  <sheetViews>
    <sheetView workbookViewId="0">
      <selection activeCell="B39" sqref="B39"/>
    </sheetView>
  </sheetViews>
  <sheetFormatPr defaultColWidth="17.33203125" defaultRowHeight="14.4" x14ac:dyDescent="0.3"/>
  <cols>
    <col min="1" max="1" width="5.44140625" customWidth="1"/>
    <col min="2" max="2" width="62.33203125" customWidth="1"/>
    <col min="3" max="3" width="19.77734375" customWidth="1"/>
    <col min="4" max="4" width="32" customWidth="1"/>
    <col min="5" max="5" width="19.6640625" customWidth="1"/>
    <col min="6" max="6" width="24.88671875" customWidth="1"/>
    <col min="7" max="7" width="24.5546875" customWidth="1"/>
    <col min="8" max="17" width="7.5546875" customWidth="1"/>
    <col min="18" max="26" width="15.109375" customWidth="1"/>
  </cols>
  <sheetData>
    <row r="1" spans="1:26" x14ac:dyDescent="0.3">
      <c r="A1" s="33"/>
      <c r="B1" s="77" t="s">
        <v>534</v>
      </c>
      <c r="C1" s="78"/>
      <c r="D1" s="78"/>
      <c r="E1" s="78"/>
      <c r="F1" s="54"/>
      <c r="G1" s="5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7.399999999999999" x14ac:dyDescent="0.3">
      <c r="A2" s="33"/>
      <c r="B2" s="2"/>
      <c r="C2" s="70"/>
      <c r="D2" s="2"/>
      <c r="E2" s="70"/>
      <c r="F2" s="54"/>
      <c r="G2" s="5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3">
      <c r="A3" s="24"/>
      <c r="B3" s="8" t="s">
        <v>0</v>
      </c>
      <c r="C3" s="8" t="s">
        <v>592</v>
      </c>
      <c r="D3" s="8" t="s">
        <v>1</v>
      </c>
      <c r="E3" s="8" t="s">
        <v>2</v>
      </c>
      <c r="F3" s="8" t="s">
        <v>553</v>
      </c>
      <c r="G3" s="8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55.8" x14ac:dyDescent="0.3">
      <c r="A4" s="9">
        <v>1</v>
      </c>
      <c r="B4" s="9" t="s">
        <v>2763</v>
      </c>
      <c r="C4" s="9" t="s">
        <v>515</v>
      </c>
      <c r="D4" s="9" t="s">
        <v>9</v>
      </c>
      <c r="E4" s="9" t="s">
        <v>10</v>
      </c>
      <c r="F4" s="11" t="str">
        <f>HYPERLINK("http://agma.astranet.ru/?cid=150","http://agma.astranet.ru/?cid=150")</f>
        <v>http://agma.astranet.ru/?cid=150</v>
      </c>
      <c r="G4" s="1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2" x14ac:dyDescent="0.3">
      <c r="A5" s="9">
        <v>2</v>
      </c>
      <c r="B5" s="9" t="s">
        <v>2764</v>
      </c>
      <c r="C5" s="9" t="s">
        <v>515</v>
      </c>
      <c r="D5" s="9" t="s">
        <v>2765</v>
      </c>
      <c r="E5" s="9" t="s">
        <v>10</v>
      </c>
      <c r="F5" s="11" t="str">
        <f>HYPERLINK("http://asu.edu.ru/","http://asu.edu.ru/")</f>
        <v>http://asu.edu.ru/</v>
      </c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2" x14ac:dyDescent="0.3">
      <c r="A6" s="9">
        <v>3</v>
      </c>
      <c r="B6" s="13" t="s">
        <v>2766</v>
      </c>
      <c r="C6" s="71" t="s">
        <v>537</v>
      </c>
      <c r="D6" s="14" t="s">
        <v>2767</v>
      </c>
      <c r="E6" s="9" t="s">
        <v>10</v>
      </c>
      <c r="F6" s="11"/>
      <c r="G6" s="1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55.8" x14ac:dyDescent="0.3">
      <c r="A7" s="9">
        <v>4</v>
      </c>
      <c r="B7" s="9" t="s">
        <v>2768</v>
      </c>
      <c r="C7" s="9" t="s">
        <v>515</v>
      </c>
      <c r="D7" s="9" t="s">
        <v>2769</v>
      </c>
      <c r="E7" s="9" t="s">
        <v>22</v>
      </c>
      <c r="F7" s="11" t="str">
        <f>HYPERLINK("http://www.volgmed.ru/ru/depts/list/24/","http://www.volgmed.ru/ru/depts/list/24/")</f>
        <v>http://www.volgmed.ru/ru/depts/list/24/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2" x14ac:dyDescent="0.3">
      <c r="A8" s="9">
        <v>5</v>
      </c>
      <c r="B8" s="9" t="s">
        <v>2770</v>
      </c>
      <c r="C8" s="9" t="s">
        <v>515</v>
      </c>
      <c r="D8" s="9" t="s">
        <v>2771</v>
      </c>
      <c r="E8" s="9" t="s">
        <v>22</v>
      </c>
      <c r="F8" s="11" t="str">
        <f>HYPERLINK("http://www.vstu.ru/tsentr-trudoustroistva-volggtu.html","http://www.vstu.ru/tsentr-trudoustroistva-volggtu.html")</f>
        <v>http://www.vstu.ru/tsentr-trudoustroistva-volggtu.html</v>
      </c>
      <c r="G8" s="1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2" x14ac:dyDescent="0.3">
      <c r="A9" s="9">
        <v>6</v>
      </c>
      <c r="B9" s="9" t="s">
        <v>2772</v>
      </c>
      <c r="C9" s="9" t="s">
        <v>538</v>
      </c>
      <c r="D9" s="9" t="s">
        <v>23</v>
      </c>
      <c r="E9" s="9" t="s">
        <v>22</v>
      </c>
      <c r="F9" s="10" t="s">
        <v>2773</v>
      </c>
      <c r="G9" s="10" t="s">
        <v>2774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2" x14ac:dyDescent="0.3">
      <c r="A10" s="9">
        <v>7</v>
      </c>
      <c r="B10" s="9" t="s">
        <v>2775</v>
      </c>
      <c r="C10" s="9" t="s">
        <v>538</v>
      </c>
      <c r="D10" s="9" t="s">
        <v>2776</v>
      </c>
      <c r="E10" s="9" t="s">
        <v>150</v>
      </c>
      <c r="F10" s="11" t="str">
        <f>HYPERLINK("http://www.vniibzr.ru/page.htm?rn=24","http://www.vniibzr.ru/page.htm?rn=24")</f>
        <v>http://www.vniibzr.ru/page.htm?rn=24</v>
      </c>
      <c r="G10" s="1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42" x14ac:dyDescent="0.3">
      <c r="A11" s="9">
        <v>8</v>
      </c>
      <c r="B11" s="9" t="s">
        <v>2777</v>
      </c>
      <c r="C11" s="9" t="s">
        <v>515</v>
      </c>
      <c r="D11" s="9" t="s">
        <v>283</v>
      </c>
      <c r="E11" s="9" t="s">
        <v>150</v>
      </c>
      <c r="F11" s="11" t="str">
        <f>HYPERLINK("http://kubsau.ru/university/contacts/","http://kubsau.ru/university/contacts/")</f>
        <v>http://kubsau.ru/university/contacts/</v>
      </c>
      <c r="G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55.8" x14ac:dyDescent="0.3">
      <c r="A12" s="9">
        <v>9</v>
      </c>
      <c r="B12" s="9" t="s">
        <v>2778</v>
      </c>
      <c r="C12" s="9" t="s">
        <v>515</v>
      </c>
      <c r="D12" s="9" t="s">
        <v>2779</v>
      </c>
      <c r="E12" s="9" t="s">
        <v>150</v>
      </c>
      <c r="F12" s="11" t="str">
        <f>HYPERLINK("http://www.ksma.ru/konkursy_i_vakansii/","http://www.ksma.ru/konkursy_i_vakansii/")</f>
        <v>http://www.ksma.ru/konkursy_i_vakansii/</v>
      </c>
      <c r="G12" s="1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42" x14ac:dyDescent="0.3">
      <c r="A13" s="9">
        <v>10</v>
      </c>
      <c r="B13" s="9" t="s">
        <v>2780</v>
      </c>
      <c r="C13" s="9" t="s">
        <v>515</v>
      </c>
      <c r="D13" s="9" t="s">
        <v>2781</v>
      </c>
      <c r="E13" s="9" t="s">
        <v>150</v>
      </c>
      <c r="F13" s="11" t="str">
        <f>HYPERLINK("http://kguki.com/studentam/trudoustrojstvo/vakansii","http://kguki.com/studentam/trudoustrojstvo/vakansii")</f>
        <v>http://kguki.com/studentam/trudoustrojstvo/vakansii</v>
      </c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55.8" x14ac:dyDescent="0.3">
      <c r="A14" s="9">
        <v>11</v>
      </c>
      <c r="B14" s="9" t="s">
        <v>284</v>
      </c>
      <c r="C14" s="9" t="s">
        <v>538</v>
      </c>
      <c r="D14" s="9" t="s">
        <v>286</v>
      </c>
      <c r="E14" s="9" t="s">
        <v>150</v>
      </c>
      <c r="F14" s="11" t="str">
        <f>HYPERLINK("http://www.kniihpsp.ru/vakansii/","http://www.kniihpsp.ru/vakansii/")</f>
        <v>http://www.kniihpsp.ru/vakansii/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8.2" x14ac:dyDescent="0.3">
      <c r="A15" s="9">
        <v>12</v>
      </c>
      <c r="B15" s="9" t="s">
        <v>287</v>
      </c>
      <c r="C15" s="9" t="s">
        <v>537</v>
      </c>
      <c r="D15" s="9" t="s">
        <v>288</v>
      </c>
      <c r="E15" s="9" t="s">
        <v>150</v>
      </c>
      <c r="F15" s="11" t="str">
        <f>HYPERLINK("http://aviaremont.ru/frames/job/","http://aviaremont.ru/frames/job/")</f>
        <v>http://aviaremont.ru/frames/job/</v>
      </c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8.2" x14ac:dyDescent="0.3">
      <c r="A16" s="9">
        <v>13</v>
      </c>
      <c r="B16" s="9" t="s">
        <v>2782</v>
      </c>
      <c r="C16" s="9" t="s">
        <v>537</v>
      </c>
      <c r="D16" s="9" t="s">
        <v>2783</v>
      </c>
      <c r="E16" s="9" t="s">
        <v>150</v>
      </c>
      <c r="F16" s="11" t="str">
        <f>HYPERLINK("http://www.nsrz.ru/rus/vacations.php","http://www.nsrz.ru/rus/vacations.php")</f>
        <v>http://www.nsrz.ru/rus/vacations.php</v>
      </c>
      <c r="G16" s="11" t="str">
        <f>HYPERLINK("https://hh.ru/employer/1072068","https://hh.ru/employer/1072068")</f>
        <v>https://hh.ru/employer/1072068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42" x14ac:dyDescent="0.3">
      <c r="A17" s="9">
        <v>14</v>
      </c>
      <c r="B17" s="9" t="s">
        <v>2784</v>
      </c>
      <c r="C17" s="9" t="s">
        <v>515</v>
      </c>
      <c r="D17" s="9" t="s">
        <v>2785</v>
      </c>
      <c r="E17" s="9" t="s">
        <v>150</v>
      </c>
      <c r="F17" s="10" t="s">
        <v>2786</v>
      </c>
      <c r="G17" s="3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2" x14ac:dyDescent="0.3">
      <c r="A18" s="9">
        <v>15</v>
      </c>
      <c r="B18" s="9" t="s">
        <v>2787</v>
      </c>
      <c r="C18" s="9" t="s">
        <v>537</v>
      </c>
      <c r="D18" s="9" t="s">
        <v>2788</v>
      </c>
      <c r="E18" s="9" t="s">
        <v>150</v>
      </c>
      <c r="F18" s="10" t="s">
        <v>2789</v>
      </c>
      <c r="G18" s="3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8.2" x14ac:dyDescent="0.3">
      <c r="A19" s="9">
        <v>16</v>
      </c>
      <c r="B19" s="13" t="s">
        <v>2790</v>
      </c>
      <c r="C19" s="9" t="s">
        <v>537</v>
      </c>
      <c r="D19" s="14" t="s">
        <v>2791</v>
      </c>
      <c r="E19" s="9" t="s">
        <v>150</v>
      </c>
      <c r="F19" s="10" t="s">
        <v>2792</v>
      </c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69.599999999999994" x14ac:dyDescent="0.3">
      <c r="A20" s="9">
        <v>17</v>
      </c>
      <c r="B20" s="13" t="s">
        <v>2793</v>
      </c>
      <c r="C20" s="9" t="s">
        <v>515</v>
      </c>
      <c r="D20" s="14" t="s">
        <v>2794</v>
      </c>
      <c r="E20" s="9" t="s">
        <v>150</v>
      </c>
      <c r="F20" s="10" t="s">
        <v>2795</v>
      </c>
      <c r="G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42" x14ac:dyDescent="0.3">
      <c r="A21" s="9">
        <v>18</v>
      </c>
      <c r="B21" s="9" t="s">
        <v>2796</v>
      </c>
      <c r="C21" s="9" t="s">
        <v>537</v>
      </c>
      <c r="D21" s="22" t="s">
        <v>2797</v>
      </c>
      <c r="E21" s="9" t="s">
        <v>150</v>
      </c>
      <c r="F21" s="11"/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2" x14ac:dyDescent="0.3">
      <c r="A22" s="9">
        <v>19</v>
      </c>
      <c r="B22" s="13" t="s">
        <v>2798</v>
      </c>
      <c r="C22" s="9" t="s">
        <v>537</v>
      </c>
      <c r="D22" s="14" t="s">
        <v>2799</v>
      </c>
      <c r="E22" s="9" t="s">
        <v>150</v>
      </c>
      <c r="F22" s="21" t="s">
        <v>2800</v>
      </c>
      <c r="G22" s="21" t="s">
        <v>658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42" x14ac:dyDescent="0.3">
      <c r="A23" s="9">
        <v>20</v>
      </c>
      <c r="B23" s="9" t="s">
        <v>2801</v>
      </c>
      <c r="C23" s="9" t="s">
        <v>515</v>
      </c>
      <c r="D23" s="9" t="s">
        <v>2873</v>
      </c>
      <c r="E23" s="9" t="s">
        <v>444</v>
      </c>
      <c r="F23" s="11" t="str">
        <f>HYPERLINK("http://sfedu.ru/www/stat_pages22.show?p=UNI/N11898","http://sfedu.ru/www/stat_pages22.show?p=UNI/N11898")</f>
        <v>http://sfedu.ru/www/stat_pages22.show?p=UNI/N11898</v>
      </c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55.8" x14ac:dyDescent="0.3">
      <c r="A24" s="9">
        <v>21</v>
      </c>
      <c r="B24" s="9" t="s">
        <v>2802</v>
      </c>
      <c r="C24" s="9" t="s">
        <v>515</v>
      </c>
      <c r="D24" s="9" t="s">
        <v>2874</v>
      </c>
      <c r="E24" s="9" t="s">
        <v>444</v>
      </c>
      <c r="F24" s="10" t="s">
        <v>2803</v>
      </c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2" x14ac:dyDescent="0.3">
      <c r="A25" s="9">
        <v>22</v>
      </c>
      <c r="B25" s="9" t="s">
        <v>445</v>
      </c>
      <c r="C25" s="9" t="s">
        <v>537</v>
      </c>
      <c r="D25" s="9" t="s">
        <v>2875</v>
      </c>
      <c r="E25" s="9" t="s">
        <v>444</v>
      </c>
      <c r="F25" s="11" t="str">
        <f>HYPERLINK("http://nppkpkvant.ru/vakansii/","http://nppkpkvant.ru/vakansii/")</f>
        <v>http://nppkpkvant.ru/vakansii/</v>
      </c>
      <c r="G25" s="11" t="str">
        <f>HYPERLINK("https://hh.ru/employer/1739132","https://hh.ru/employer/1739132")</f>
        <v>https://hh.ru/employer/1739132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8.2" x14ac:dyDescent="0.3">
      <c r="A26" s="9">
        <v>23</v>
      </c>
      <c r="B26" s="9" t="s">
        <v>446</v>
      </c>
      <c r="C26" s="9" t="s">
        <v>537</v>
      </c>
      <c r="D26" s="9" t="s">
        <v>419</v>
      </c>
      <c r="E26" s="9" t="s">
        <v>444</v>
      </c>
      <c r="F26" s="11" t="str">
        <f>HYPERLINK("http://www.aomz.azov.ru/","http://www.aomz.azov.ru/")</f>
        <v>http://www.aomz.azov.ru/</v>
      </c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42" x14ac:dyDescent="0.3">
      <c r="A27" s="9">
        <v>24</v>
      </c>
      <c r="B27" s="9" t="s">
        <v>447</v>
      </c>
      <c r="C27" s="9" t="s">
        <v>537</v>
      </c>
      <c r="D27" s="9" t="s">
        <v>2876</v>
      </c>
      <c r="E27" s="9" t="s">
        <v>444</v>
      </c>
      <c r="F27" s="11" t="str">
        <f>HYPERLINK("http://www.aemtech.ru/career/job2/","http://www.aemtech.ru/career/job2/")</f>
        <v>http://www.aemtech.ru/career/job2/</v>
      </c>
      <c r="G27" s="11" t="str">
        <f>HYPERLINK("https://hh.ru/employer/624167","https://hh.ru/employer/624167")</f>
        <v>https://hh.ru/employer/624167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2" x14ac:dyDescent="0.3">
      <c r="A28" s="9">
        <v>25</v>
      </c>
      <c r="B28" s="9" t="s">
        <v>2804</v>
      </c>
      <c r="C28" s="9" t="s">
        <v>515</v>
      </c>
      <c r="D28" s="9" t="s">
        <v>2805</v>
      </c>
      <c r="E28" s="9" t="s">
        <v>444</v>
      </c>
      <c r="F28" s="11" t="str">
        <f>HYPERLINK("http://www.rgsu.ru/job/rgsu/","http://www.rgsu.ru/job/rgsu/")</f>
        <v>http://www.rgsu.ru/job/rgsu/</v>
      </c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8.2" x14ac:dyDescent="0.3">
      <c r="A29" s="9">
        <v>26</v>
      </c>
      <c r="B29" s="9" t="s">
        <v>2806</v>
      </c>
      <c r="C29" s="9" t="s">
        <v>537</v>
      </c>
      <c r="D29" s="9" t="s">
        <v>2807</v>
      </c>
      <c r="E29" s="9" t="s">
        <v>444</v>
      </c>
      <c r="F29" s="11" t="str">
        <f>HYPERLINK("http://beriev.com/rus/core.html","http://beriev.com/rus/core.html")</f>
        <v>http://beriev.com/rus/core.html</v>
      </c>
      <c r="G29" s="12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2" x14ac:dyDescent="0.3">
      <c r="A30" s="9">
        <v>27</v>
      </c>
      <c r="B30" s="9" t="s">
        <v>2808</v>
      </c>
      <c r="C30" s="9" t="s">
        <v>564</v>
      </c>
      <c r="D30" s="9" t="s">
        <v>2809</v>
      </c>
      <c r="E30" s="9" t="s">
        <v>444</v>
      </c>
      <c r="F30" s="10" t="s">
        <v>2810</v>
      </c>
      <c r="G30" s="1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8.2" x14ac:dyDescent="0.3">
      <c r="A31" s="9">
        <v>28</v>
      </c>
      <c r="B31" s="9" t="s">
        <v>2811</v>
      </c>
      <c r="C31" s="9" t="s">
        <v>537</v>
      </c>
      <c r="D31" s="9" t="s">
        <v>2812</v>
      </c>
      <c r="E31" s="9" t="s">
        <v>444</v>
      </c>
      <c r="F31" s="10" t="s">
        <v>2813</v>
      </c>
      <c r="G31" s="10" t="s">
        <v>2814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42" x14ac:dyDescent="0.3">
      <c r="A32" s="9">
        <v>29</v>
      </c>
      <c r="B32" s="13" t="s">
        <v>2815</v>
      </c>
      <c r="C32" s="9" t="s">
        <v>515</v>
      </c>
      <c r="D32" s="14" t="s">
        <v>2816</v>
      </c>
      <c r="E32" s="9" t="s">
        <v>444</v>
      </c>
      <c r="F32" s="10" t="s">
        <v>2817</v>
      </c>
      <c r="G32" s="10" t="s">
        <v>2818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8.2" x14ac:dyDescent="0.3">
      <c r="A33" s="9">
        <v>30</v>
      </c>
      <c r="B33" s="13" t="s">
        <v>2819</v>
      </c>
      <c r="C33" s="9" t="s">
        <v>537</v>
      </c>
      <c r="D33" s="22" t="s">
        <v>2820</v>
      </c>
      <c r="E33" s="9" t="s">
        <v>444</v>
      </c>
      <c r="F33" s="15" t="s">
        <v>2821</v>
      </c>
      <c r="G33" s="15" t="s">
        <v>2822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2" x14ac:dyDescent="0.3">
      <c r="A34" s="9">
        <v>31</v>
      </c>
      <c r="B34" s="9" t="s">
        <v>2823</v>
      </c>
      <c r="C34" s="9" t="s">
        <v>537</v>
      </c>
      <c r="D34" s="9" t="s">
        <v>2824</v>
      </c>
      <c r="E34" s="9" t="s">
        <v>444</v>
      </c>
      <c r="F34" s="10" t="s">
        <v>2825</v>
      </c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42" x14ac:dyDescent="0.3">
      <c r="A35" s="9">
        <v>32</v>
      </c>
      <c r="B35" s="9" t="s">
        <v>2826</v>
      </c>
      <c r="C35" s="9" t="s">
        <v>515</v>
      </c>
      <c r="D35" s="9" t="s">
        <v>412</v>
      </c>
      <c r="E35" s="9" t="s">
        <v>413</v>
      </c>
      <c r="F35" s="10" t="s">
        <v>2827</v>
      </c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55.8" x14ac:dyDescent="0.3">
      <c r="A36" s="9">
        <v>33</v>
      </c>
      <c r="B36" s="13" t="s">
        <v>2828</v>
      </c>
      <c r="C36" s="9" t="s">
        <v>515</v>
      </c>
      <c r="D36" s="13" t="s">
        <v>2829</v>
      </c>
      <c r="E36" s="9" t="s">
        <v>413</v>
      </c>
      <c r="F36" s="10" t="s">
        <v>2830</v>
      </c>
      <c r="G36" s="7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2" x14ac:dyDescent="0.3">
      <c r="A37" s="9">
        <v>34</v>
      </c>
      <c r="B37" s="46" t="s">
        <v>2831</v>
      </c>
      <c r="C37" s="46" t="s">
        <v>564</v>
      </c>
      <c r="D37" s="25" t="s">
        <v>2832</v>
      </c>
      <c r="E37" s="9" t="s">
        <v>413</v>
      </c>
      <c r="F37" s="21" t="s">
        <v>2833</v>
      </c>
      <c r="G37" s="7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55.8" x14ac:dyDescent="0.3">
      <c r="A38" s="9">
        <v>35</v>
      </c>
      <c r="B38" s="46" t="s">
        <v>2834</v>
      </c>
      <c r="C38" s="46" t="s">
        <v>564</v>
      </c>
      <c r="D38" s="25" t="s">
        <v>2877</v>
      </c>
      <c r="E38" s="9" t="s">
        <v>413</v>
      </c>
      <c r="F38" s="21" t="s">
        <v>2835</v>
      </c>
      <c r="G38" s="7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8.2" x14ac:dyDescent="0.3">
      <c r="A39" s="9">
        <v>36</v>
      </c>
      <c r="B39" s="13" t="s">
        <v>2836</v>
      </c>
      <c r="C39" s="13" t="s">
        <v>537</v>
      </c>
      <c r="D39" s="13" t="s">
        <v>2837</v>
      </c>
      <c r="E39" s="9" t="s">
        <v>413</v>
      </c>
      <c r="F39" s="50" t="s">
        <v>2838</v>
      </c>
      <c r="G39" s="7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3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3">
      <c r="A42" s="3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3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3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3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3">
      <c r="A46" s="3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3">
      <c r="A47" s="3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3">
      <c r="A49" s="3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3">
      <c r="A50" s="3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3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3">
      <c r="A52" s="3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3">
      <c r="A53" s="3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3">
      <c r="A54" s="3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3">
      <c r="A55" s="3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3">
      <c r="A56" s="3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3">
      <c r="A57" s="3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s="3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3">
      <c r="A59" s="3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3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3">
      <c r="A61" s="3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3">
      <c r="A62" s="3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3">
      <c r="A63" s="3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3">
      <c r="A64" s="3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s="3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s="3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3">
      <c r="A79" s="3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s="3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3">
      <c r="A81" s="3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3">
      <c r="A82" s="3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3">
      <c r="A83" s="3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3">
      <c r="A84" s="3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3">
      <c r="A85" s="3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s="3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s="3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s="3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s="3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s="3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s="3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3">
      <c r="A92" s="3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s="3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s="3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s="3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s="3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s="3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3">
      <c r="A98" s="3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3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s="3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A106" s="3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3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3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3">
      <c r="A109" s="3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3">
      <c r="A110" s="3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3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3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3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A114" s="3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A116" s="3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3">
      <c r="A123" s="3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3">
      <c r="A124" s="3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3">
      <c r="A125" s="3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3">
      <c r="A126" s="3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3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3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3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3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3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3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3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3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3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3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3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3">
      <c r="A138" s="3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3">
      <c r="A139" s="3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3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3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3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3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3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3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3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3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3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3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3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3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3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3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3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3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3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3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3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3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3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3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3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3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3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3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3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3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3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3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3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3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3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3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3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3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3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3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3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3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3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3">
      <c r="A181" s="3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3">
      <c r="A182" s="3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3">
      <c r="A183" s="3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3">
      <c r="A184" s="3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3">
      <c r="A185" s="3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3">
      <c r="A186" s="3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3">
      <c r="A187" s="3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3">
      <c r="A188" s="3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3">
      <c r="A189" s="3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3">
      <c r="A190" s="3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3">
      <c r="A191" s="3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3">
      <c r="A192" s="3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3">
      <c r="A193" s="3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3">
      <c r="A194" s="3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3">
      <c r="A195" s="3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3">
      <c r="A196" s="3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3">
      <c r="A197" s="3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3">
      <c r="A198" s="3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3">
      <c r="A199" s="3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3">
      <c r="A200" s="3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3">
      <c r="A201" s="3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3">
      <c r="A202" s="3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3">
      <c r="A203" s="3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3">
      <c r="A204" s="3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3">
      <c r="A205" s="3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3">
      <c r="A206" s="3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3">
      <c r="A207" s="3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3">
      <c r="A208" s="3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3">
      <c r="A209" s="3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3">
      <c r="A210" s="3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3">
      <c r="A211" s="3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3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3">
      <c r="A213" s="3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3">
      <c r="A214" s="3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3">
      <c r="A215" s="3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3">
      <c r="A216" s="3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3">
      <c r="A217" s="3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3">
      <c r="A218" s="3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3">
      <c r="A219" s="3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3">
      <c r="A220" s="3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3">
      <c r="A221" s="3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3">
      <c r="A222" s="3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3">
      <c r="A223" s="3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3">
      <c r="A224" s="3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3">
      <c r="A225" s="3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3">
      <c r="A226" s="3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3">
      <c r="A227" s="3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3">
      <c r="A228" s="3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3">
      <c r="A229" s="3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3">
      <c r="A230" s="3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3">
      <c r="A231" s="3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3">
      <c r="A232" s="3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3">
      <c r="A233" s="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3">
      <c r="A234" s="3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3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3">
      <c r="A236" s="3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3">
      <c r="A237" s="3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3">
      <c r="A238" s="3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3">
      <c r="A239" s="3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3">
      <c r="A240" s="3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3">
      <c r="A241" s="3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3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3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3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3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3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3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3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3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3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3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3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3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3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3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3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3">
      <c r="A257" s="3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3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3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3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3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3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3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3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3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3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3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3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3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3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3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3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3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3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3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3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3">
      <c r="A277" s="3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3">
      <c r="A278" s="3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3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3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3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3">
      <c r="A282" s="3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3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3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3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3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3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3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3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3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3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3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3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3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3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3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3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x14ac:dyDescent="0.3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x14ac:dyDescent="0.3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x14ac:dyDescent="0.3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x14ac:dyDescent="0.3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x14ac:dyDescent="0.3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x14ac:dyDescent="0.3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x14ac:dyDescent="0.3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x14ac:dyDescent="0.3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x14ac:dyDescent="0.3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x14ac:dyDescent="0.3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x14ac:dyDescent="0.3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x14ac:dyDescent="0.3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x14ac:dyDescent="0.3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x14ac:dyDescent="0.3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x14ac:dyDescent="0.3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x14ac:dyDescent="0.3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x14ac:dyDescent="0.3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x14ac:dyDescent="0.3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x14ac:dyDescent="0.3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x14ac:dyDescent="0.3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x14ac:dyDescent="0.3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x14ac:dyDescent="0.3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x14ac:dyDescent="0.3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x14ac:dyDescent="0.3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x14ac:dyDescent="0.3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x14ac:dyDescent="0.3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x14ac:dyDescent="0.3">
      <c r="A324" s="3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x14ac:dyDescent="0.3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x14ac:dyDescent="0.3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x14ac:dyDescent="0.3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x14ac:dyDescent="0.3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x14ac:dyDescent="0.3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x14ac:dyDescent="0.3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x14ac:dyDescent="0.3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x14ac:dyDescent="0.3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x14ac:dyDescent="0.3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x14ac:dyDescent="0.3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x14ac:dyDescent="0.3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x14ac:dyDescent="0.3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x14ac:dyDescent="0.3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x14ac:dyDescent="0.3">
      <c r="A338" s="3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x14ac:dyDescent="0.3">
      <c r="A339" s="3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x14ac:dyDescent="0.3">
      <c r="A340" s="3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x14ac:dyDescent="0.3">
      <c r="A341" s="3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x14ac:dyDescent="0.3">
      <c r="A342" s="3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x14ac:dyDescent="0.3">
      <c r="A343" s="3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x14ac:dyDescent="0.3">
      <c r="A344" s="3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x14ac:dyDescent="0.3">
      <c r="A345" s="3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x14ac:dyDescent="0.3">
      <c r="A346" s="3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x14ac:dyDescent="0.3">
      <c r="A347" s="3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3">
      <c r="A348" s="3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3">
      <c r="A349" s="3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3">
      <c r="A350" s="3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3">
      <c r="A351" s="3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3">
      <c r="A352" s="3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3">
      <c r="A353" s="3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3">
      <c r="A354" s="3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3">
      <c r="A355" s="3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3">
      <c r="A356" s="3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x14ac:dyDescent="0.3">
      <c r="A357" s="3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x14ac:dyDescent="0.3">
      <c r="A358" s="3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x14ac:dyDescent="0.3">
      <c r="A359" s="3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x14ac:dyDescent="0.3">
      <c r="A360" s="3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x14ac:dyDescent="0.3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x14ac:dyDescent="0.3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x14ac:dyDescent="0.3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x14ac:dyDescent="0.3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x14ac:dyDescent="0.3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x14ac:dyDescent="0.3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x14ac:dyDescent="0.3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x14ac:dyDescent="0.3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x14ac:dyDescent="0.3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x14ac:dyDescent="0.3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x14ac:dyDescent="0.3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x14ac:dyDescent="0.3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x14ac:dyDescent="0.3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x14ac:dyDescent="0.3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x14ac:dyDescent="0.3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x14ac:dyDescent="0.3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x14ac:dyDescent="0.3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x14ac:dyDescent="0.3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x14ac:dyDescent="0.3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x14ac:dyDescent="0.3">
      <c r="A380" s="3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x14ac:dyDescent="0.3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x14ac:dyDescent="0.3">
      <c r="A382" s="3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3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3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3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3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3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3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3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3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3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3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3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3">
      <c r="A394" s="3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x14ac:dyDescent="0.3">
      <c r="A395" s="3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x14ac:dyDescent="0.3">
      <c r="A396" s="3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x14ac:dyDescent="0.3">
      <c r="A397" s="3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x14ac:dyDescent="0.3">
      <c r="A398" s="3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x14ac:dyDescent="0.3">
      <c r="A399" s="3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x14ac:dyDescent="0.3">
      <c r="A400" s="3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x14ac:dyDescent="0.3">
      <c r="A401" s="3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x14ac:dyDescent="0.3">
      <c r="A402" s="3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x14ac:dyDescent="0.3">
      <c r="A403" s="3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x14ac:dyDescent="0.3">
      <c r="A404" s="3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x14ac:dyDescent="0.3">
      <c r="A405" s="3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x14ac:dyDescent="0.3">
      <c r="A406" s="3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x14ac:dyDescent="0.3">
      <c r="A407" s="3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x14ac:dyDescent="0.3">
      <c r="A408" s="3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x14ac:dyDescent="0.3">
      <c r="A409" s="3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x14ac:dyDescent="0.3">
      <c r="A410" s="3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x14ac:dyDescent="0.3">
      <c r="A411" s="3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x14ac:dyDescent="0.3">
      <c r="A412" s="3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x14ac:dyDescent="0.3">
      <c r="A413" s="3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x14ac:dyDescent="0.3">
      <c r="A414" s="3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x14ac:dyDescent="0.3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x14ac:dyDescent="0.3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x14ac:dyDescent="0.3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x14ac:dyDescent="0.3">
      <c r="A418" s="3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x14ac:dyDescent="0.3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x14ac:dyDescent="0.3">
      <c r="A420" s="3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x14ac:dyDescent="0.3">
      <c r="A421" s="3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x14ac:dyDescent="0.3">
      <c r="A422" s="3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x14ac:dyDescent="0.3">
      <c r="A423" s="3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x14ac:dyDescent="0.3">
      <c r="A424" s="3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x14ac:dyDescent="0.3">
      <c r="A425" s="3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x14ac:dyDescent="0.3">
      <c r="A426" s="3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x14ac:dyDescent="0.3">
      <c r="A427" s="3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x14ac:dyDescent="0.3">
      <c r="A428" s="3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x14ac:dyDescent="0.3">
      <c r="A429" s="3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x14ac:dyDescent="0.3">
      <c r="A430" s="3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x14ac:dyDescent="0.3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x14ac:dyDescent="0.3">
      <c r="A432" s="3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x14ac:dyDescent="0.3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x14ac:dyDescent="0.3">
      <c r="A434" s="3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x14ac:dyDescent="0.3">
      <c r="A435" s="3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x14ac:dyDescent="0.3">
      <c r="A436" s="3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x14ac:dyDescent="0.3">
      <c r="A437" s="3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x14ac:dyDescent="0.3">
      <c r="A438" s="3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x14ac:dyDescent="0.3">
      <c r="A439" s="3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x14ac:dyDescent="0.3">
      <c r="A440" s="3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x14ac:dyDescent="0.3">
      <c r="A441" s="3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x14ac:dyDescent="0.3">
      <c r="A442" s="33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x14ac:dyDescent="0.3">
      <c r="A443" s="33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x14ac:dyDescent="0.3">
      <c r="A444" s="33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x14ac:dyDescent="0.3">
      <c r="A445" s="33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x14ac:dyDescent="0.3">
      <c r="A446" s="33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x14ac:dyDescent="0.3">
      <c r="A447" s="33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x14ac:dyDescent="0.3">
      <c r="A448" s="33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x14ac:dyDescent="0.3">
      <c r="A449" s="33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x14ac:dyDescent="0.3">
      <c r="A450" s="33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x14ac:dyDescent="0.3">
      <c r="A451" s="33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x14ac:dyDescent="0.3">
      <c r="A452" s="3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x14ac:dyDescent="0.3">
      <c r="A453" s="33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x14ac:dyDescent="0.3">
      <c r="A454" s="3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x14ac:dyDescent="0.3">
      <c r="A455" s="33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x14ac:dyDescent="0.3">
      <c r="A456" s="33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x14ac:dyDescent="0.3">
      <c r="A457" s="33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x14ac:dyDescent="0.3">
      <c r="A458" s="33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x14ac:dyDescent="0.3">
      <c r="A459" s="33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x14ac:dyDescent="0.3">
      <c r="A460" s="33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x14ac:dyDescent="0.3">
      <c r="A461" s="33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x14ac:dyDescent="0.3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x14ac:dyDescent="0.3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x14ac:dyDescent="0.3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x14ac:dyDescent="0.3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x14ac:dyDescent="0.3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x14ac:dyDescent="0.3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x14ac:dyDescent="0.3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x14ac:dyDescent="0.3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x14ac:dyDescent="0.3">
      <c r="A470" s="33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x14ac:dyDescent="0.3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x14ac:dyDescent="0.3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x14ac:dyDescent="0.3">
      <c r="A473" s="33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x14ac:dyDescent="0.3">
      <c r="A474" s="33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x14ac:dyDescent="0.3">
      <c r="A475" s="33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x14ac:dyDescent="0.3">
      <c r="A476" s="33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x14ac:dyDescent="0.3">
      <c r="A477" s="33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x14ac:dyDescent="0.3">
      <c r="A478" s="33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x14ac:dyDescent="0.3">
      <c r="A479" s="33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x14ac:dyDescent="0.3">
      <c r="A480" s="33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x14ac:dyDescent="0.3">
      <c r="A481" s="33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x14ac:dyDescent="0.3">
      <c r="A482" s="33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x14ac:dyDescent="0.3">
      <c r="A483" s="33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x14ac:dyDescent="0.3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x14ac:dyDescent="0.3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x14ac:dyDescent="0.3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x14ac:dyDescent="0.3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x14ac:dyDescent="0.3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x14ac:dyDescent="0.3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x14ac:dyDescent="0.3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x14ac:dyDescent="0.3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x14ac:dyDescent="0.3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x14ac:dyDescent="0.3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x14ac:dyDescent="0.3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x14ac:dyDescent="0.3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x14ac:dyDescent="0.3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x14ac:dyDescent="0.3">
      <c r="A497" s="33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x14ac:dyDescent="0.3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x14ac:dyDescent="0.3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3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3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3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3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3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3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3">
      <c r="A506" s="33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3">
      <c r="A507" s="33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3">
      <c r="A508" s="33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3">
      <c r="A509" s="33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3">
      <c r="A510" s="3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3">
      <c r="A511" s="33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3">
      <c r="A512" s="33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3">
      <c r="A513" s="3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3">
      <c r="A514" s="3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3">
      <c r="A515" s="3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3">
      <c r="A516" s="3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3">
      <c r="A517" s="33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3">
      <c r="A518" s="33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3">
      <c r="A519" s="33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3">
      <c r="A520" s="33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3">
      <c r="A521" s="33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3">
      <c r="A522" s="33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3">
      <c r="A523" s="33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3">
      <c r="A524" s="33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3">
      <c r="A525" s="33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3">
      <c r="A526" s="33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3">
      <c r="A527" s="33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3">
      <c r="A528" s="33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3">
      <c r="A529" s="33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3">
      <c r="A530" s="33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3">
      <c r="A531" s="33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3">
      <c r="A532" s="33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3">
      <c r="A533" s="33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3">
      <c r="A534" s="33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3">
      <c r="A535" s="33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3">
      <c r="A536" s="33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3">
      <c r="A537" s="33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3">
      <c r="A538" s="3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3">
      <c r="A539" s="3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3">
      <c r="A540" s="3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3">
      <c r="A541" s="3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3">
      <c r="A542" s="33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3">
      <c r="A543" s="33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3">
      <c r="A544" s="33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3">
      <c r="A545" s="33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3">
      <c r="A546" s="33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3">
      <c r="A547" s="33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3">
      <c r="A548" s="33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3">
      <c r="A549" s="33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3">
      <c r="A550" s="33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3">
      <c r="A551" s="33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3">
      <c r="A552" s="33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3">
      <c r="A553" s="3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3">
      <c r="A554" s="33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3">
      <c r="A555" s="33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3">
      <c r="A556" s="33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3">
      <c r="A557" s="33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3">
      <c r="A558" s="33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3">
      <c r="A559" s="33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3">
      <c r="A560" s="33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3">
      <c r="A561" s="33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3">
      <c r="A562" s="33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3">
      <c r="A563" s="3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3">
      <c r="A564" s="3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3">
      <c r="A565" s="3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3">
      <c r="A566" s="3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3">
      <c r="A567" s="33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3">
      <c r="A568" s="33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3">
      <c r="A569" s="33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3">
      <c r="A570" s="33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3">
      <c r="A571" s="33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3">
      <c r="A572" s="33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3">
      <c r="A573" s="33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3">
      <c r="A574" s="33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3">
      <c r="A575" s="33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3">
      <c r="A576" s="33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3">
      <c r="A577" s="33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3">
      <c r="A578" s="33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3">
      <c r="A579" s="33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3">
      <c r="A580" s="33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3">
      <c r="A581" s="33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3">
      <c r="A582" s="33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3">
      <c r="A583" s="33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3">
      <c r="A584" s="33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3">
      <c r="A585" s="33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3">
      <c r="A586" s="33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3">
      <c r="A587" s="33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3">
      <c r="A588" s="3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3">
      <c r="A589" s="3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3">
      <c r="A590" s="3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3">
      <c r="A591" s="3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3">
      <c r="A592" s="33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3">
      <c r="A593" s="33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3">
      <c r="A594" s="33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3">
      <c r="A595" s="33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3">
      <c r="A596" s="3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3">
      <c r="A597" s="33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3">
      <c r="A598" s="33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3">
      <c r="A599" s="33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3">
      <c r="A600" s="33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3">
      <c r="A601" s="33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3">
      <c r="A602" s="33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3">
      <c r="A603" s="33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3">
      <c r="A604" s="33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3">
      <c r="A605" s="33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3">
      <c r="A606" s="33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3">
      <c r="A607" s="33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3">
      <c r="A608" s="33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3">
      <c r="A609" s="33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3">
      <c r="A610" s="33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3">
      <c r="A611" s="33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3">
      <c r="A612" s="33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3">
      <c r="A613" s="3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3">
      <c r="A614" s="3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3">
      <c r="A615" s="3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3">
      <c r="A616" s="3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3">
      <c r="A617" s="33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3">
      <c r="A618" s="33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3">
      <c r="A619" s="33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3">
      <c r="A620" s="33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3">
      <c r="A621" s="33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3">
      <c r="A622" s="33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3">
      <c r="A623" s="33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3">
      <c r="A624" s="33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3">
      <c r="A625" s="33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3">
      <c r="A626" s="33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3">
      <c r="A627" s="33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3">
      <c r="A628" s="33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3">
      <c r="A629" s="33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3">
      <c r="A630" s="33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3">
      <c r="A631" s="33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3">
      <c r="A632" s="33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3">
      <c r="A633" s="33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3">
      <c r="A634" s="33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3">
      <c r="A635" s="33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3">
      <c r="A636" s="33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3">
      <c r="A637" s="33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3">
      <c r="A638" s="3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3">
      <c r="A639" s="3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3">
      <c r="A640" s="3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3">
      <c r="A641" s="3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3">
      <c r="A642" s="33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3">
      <c r="A643" s="33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3">
      <c r="A644" s="33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3">
      <c r="A645" s="33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3">
      <c r="A646" s="33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3">
      <c r="A647" s="33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3">
      <c r="A648" s="33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3">
      <c r="A649" s="33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3">
      <c r="A650" s="33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3">
      <c r="A651" s="33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3">
      <c r="A652" s="33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3">
      <c r="A653" s="33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3">
      <c r="A654" s="33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3">
      <c r="A655" s="33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3">
      <c r="A656" s="33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3">
      <c r="A657" s="33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3">
      <c r="A658" s="33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3">
      <c r="A659" s="33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3">
      <c r="A660" s="33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3">
      <c r="A661" s="33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3">
      <c r="A662" s="33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3">
      <c r="A663" s="3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3">
      <c r="A664" s="3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3">
      <c r="A665" s="3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3">
      <c r="A666" s="3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3">
      <c r="A667" s="33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3">
      <c r="A668" s="33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3">
      <c r="A669" s="33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3">
      <c r="A670" s="33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3">
      <c r="A671" s="33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3">
      <c r="A672" s="33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3">
      <c r="A673" s="33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3">
      <c r="A674" s="33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3">
      <c r="A675" s="33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3">
      <c r="A676" s="33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3">
      <c r="A677" s="33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3">
      <c r="A678" s="33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3">
      <c r="A679" s="33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3">
      <c r="A680" s="33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3">
      <c r="A681" s="33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3">
      <c r="A682" s="33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3">
      <c r="A683" s="33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3">
      <c r="A684" s="33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3">
      <c r="A685" s="33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3">
      <c r="A686" s="33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3">
      <c r="A687" s="33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3">
      <c r="A688" s="3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3">
      <c r="A689" s="3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3">
      <c r="A690" s="3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3">
      <c r="A691" s="3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3">
      <c r="A692" s="33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3">
      <c r="A693" s="33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3">
      <c r="A694" s="33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3">
      <c r="A695" s="33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3">
      <c r="A696" s="33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3">
      <c r="A697" s="33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3">
      <c r="A698" s="33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3">
      <c r="A699" s="33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3">
      <c r="A700" s="33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3">
      <c r="A701" s="33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3">
      <c r="A702" s="33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3">
      <c r="A703" s="33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3">
      <c r="A704" s="33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3">
      <c r="A705" s="33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3">
      <c r="A706" s="33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3">
      <c r="A707" s="33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3">
      <c r="A708" s="33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3">
      <c r="A709" s="33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3">
      <c r="A710" s="33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3">
      <c r="A711" s="33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3">
      <c r="A712" s="33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3">
      <c r="A713" s="3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3">
      <c r="A714" s="3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3">
      <c r="A715" s="3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3">
      <c r="A716" s="3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3">
      <c r="A717" s="33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3">
      <c r="A718" s="33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3">
      <c r="A719" s="33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3">
      <c r="A720" s="33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3">
      <c r="A721" s="33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3">
      <c r="A722" s="33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3">
      <c r="A723" s="33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3">
      <c r="A724" s="33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3">
      <c r="A725" s="33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3">
      <c r="A726" s="33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3">
      <c r="A727" s="33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3">
      <c r="A728" s="33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3">
      <c r="A729" s="33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3">
      <c r="A730" s="33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3">
      <c r="A731" s="33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3">
      <c r="A732" s="33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3">
      <c r="A733" s="33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3">
      <c r="A734" s="33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3">
      <c r="A735" s="33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3">
      <c r="A736" s="33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3">
      <c r="A737" s="33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3">
      <c r="A738" s="3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3">
      <c r="A739" s="3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3">
      <c r="A740" s="3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3">
      <c r="A741" s="3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3">
      <c r="A742" s="33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3">
      <c r="A743" s="33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3">
      <c r="A744" s="33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3">
      <c r="A745" s="33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3">
      <c r="A746" s="33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3">
      <c r="A747" s="33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3">
      <c r="A748" s="33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3">
      <c r="A749" s="33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3">
      <c r="A750" s="33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3">
      <c r="A751" s="33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3">
      <c r="A752" s="33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3">
      <c r="A753" s="33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3">
      <c r="A754" s="33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3">
      <c r="A755" s="33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3">
      <c r="A756" s="33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3">
      <c r="A757" s="33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3">
      <c r="A758" s="33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3">
      <c r="A759" s="33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3">
      <c r="A760" s="33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3">
      <c r="A761" s="33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3">
      <c r="A762" s="33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3">
      <c r="A763" s="3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3">
      <c r="A764" s="3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3">
      <c r="A765" s="3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3">
      <c r="A766" s="3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3">
      <c r="A767" s="33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3">
      <c r="A768" s="33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3">
      <c r="A769" s="33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3">
      <c r="A770" s="33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x14ac:dyDescent="0.3">
      <c r="A771" s="33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x14ac:dyDescent="0.3">
      <c r="A772" s="33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x14ac:dyDescent="0.3">
      <c r="A773" s="33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x14ac:dyDescent="0.3">
      <c r="A774" s="33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x14ac:dyDescent="0.3">
      <c r="A775" s="33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x14ac:dyDescent="0.3">
      <c r="A776" s="33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x14ac:dyDescent="0.3">
      <c r="A777" s="33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x14ac:dyDescent="0.3">
      <c r="A778" s="33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x14ac:dyDescent="0.3">
      <c r="A779" s="33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x14ac:dyDescent="0.3">
      <c r="A780" s="33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x14ac:dyDescent="0.3">
      <c r="A781" s="33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x14ac:dyDescent="0.3">
      <c r="A782" s="33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x14ac:dyDescent="0.3">
      <c r="A783" s="33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x14ac:dyDescent="0.3">
      <c r="A784" s="33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x14ac:dyDescent="0.3">
      <c r="A785" s="33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x14ac:dyDescent="0.3">
      <c r="A786" s="33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x14ac:dyDescent="0.3">
      <c r="A787" s="33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x14ac:dyDescent="0.3">
      <c r="A788" s="3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x14ac:dyDescent="0.3">
      <c r="A789" s="3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x14ac:dyDescent="0.3">
      <c r="A790" s="3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x14ac:dyDescent="0.3">
      <c r="A791" s="3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x14ac:dyDescent="0.3">
      <c r="A792" s="33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x14ac:dyDescent="0.3">
      <c r="A793" s="33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x14ac:dyDescent="0.3">
      <c r="A794" s="33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x14ac:dyDescent="0.3">
      <c r="A795" s="33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x14ac:dyDescent="0.3">
      <c r="A796" s="33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x14ac:dyDescent="0.3">
      <c r="A797" s="33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x14ac:dyDescent="0.3">
      <c r="A798" s="33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x14ac:dyDescent="0.3">
      <c r="A799" s="33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x14ac:dyDescent="0.3">
      <c r="A800" s="33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x14ac:dyDescent="0.3">
      <c r="A801" s="33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x14ac:dyDescent="0.3">
      <c r="A802" s="33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x14ac:dyDescent="0.3">
      <c r="A803" s="33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x14ac:dyDescent="0.3">
      <c r="A804" s="33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x14ac:dyDescent="0.3">
      <c r="A805" s="33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x14ac:dyDescent="0.3">
      <c r="A806" s="33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x14ac:dyDescent="0.3">
      <c r="A807" s="33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x14ac:dyDescent="0.3">
      <c r="A808" s="33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x14ac:dyDescent="0.3">
      <c r="A809" s="33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x14ac:dyDescent="0.3">
      <c r="A810" s="33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x14ac:dyDescent="0.3">
      <c r="A811" s="33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x14ac:dyDescent="0.3">
      <c r="A812" s="33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x14ac:dyDescent="0.3">
      <c r="A813" s="3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x14ac:dyDescent="0.3">
      <c r="A814" s="3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x14ac:dyDescent="0.3">
      <c r="A815" s="3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x14ac:dyDescent="0.3">
      <c r="A816" s="3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x14ac:dyDescent="0.3">
      <c r="A817" s="33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x14ac:dyDescent="0.3">
      <c r="A818" s="33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x14ac:dyDescent="0.3">
      <c r="A819" s="33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x14ac:dyDescent="0.3">
      <c r="A820" s="33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x14ac:dyDescent="0.3">
      <c r="A821" s="33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x14ac:dyDescent="0.3">
      <c r="A822" s="33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x14ac:dyDescent="0.3">
      <c r="A823" s="33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x14ac:dyDescent="0.3">
      <c r="A824" s="33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x14ac:dyDescent="0.3">
      <c r="A825" s="33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x14ac:dyDescent="0.3">
      <c r="A826" s="33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x14ac:dyDescent="0.3">
      <c r="A827" s="33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x14ac:dyDescent="0.3">
      <c r="A828" s="33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x14ac:dyDescent="0.3">
      <c r="A829" s="33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x14ac:dyDescent="0.3">
      <c r="A830" s="33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x14ac:dyDescent="0.3">
      <c r="A831" s="33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x14ac:dyDescent="0.3">
      <c r="A832" s="33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x14ac:dyDescent="0.3">
      <c r="A833" s="33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x14ac:dyDescent="0.3">
      <c r="A834" s="33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x14ac:dyDescent="0.3">
      <c r="A835" s="33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x14ac:dyDescent="0.3">
      <c r="A836" s="33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x14ac:dyDescent="0.3">
      <c r="A837" s="33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x14ac:dyDescent="0.3">
      <c r="A838" s="3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x14ac:dyDescent="0.3">
      <c r="A839" s="3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x14ac:dyDescent="0.3">
      <c r="A840" s="3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x14ac:dyDescent="0.3">
      <c r="A841" s="3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x14ac:dyDescent="0.3">
      <c r="A842" s="33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x14ac:dyDescent="0.3">
      <c r="A843" s="33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x14ac:dyDescent="0.3">
      <c r="A844" s="33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x14ac:dyDescent="0.3">
      <c r="A845" s="33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x14ac:dyDescent="0.3">
      <c r="A846" s="33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x14ac:dyDescent="0.3">
      <c r="A847" s="33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x14ac:dyDescent="0.3">
      <c r="A848" s="33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x14ac:dyDescent="0.3">
      <c r="A849" s="33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x14ac:dyDescent="0.3">
      <c r="A850" s="33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x14ac:dyDescent="0.3">
      <c r="A851" s="33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x14ac:dyDescent="0.3">
      <c r="A852" s="33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x14ac:dyDescent="0.3">
      <c r="A853" s="33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x14ac:dyDescent="0.3">
      <c r="A854" s="33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x14ac:dyDescent="0.3">
      <c r="A855" s="33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x14ac:dyDescent="0.3">
      <c r="A856" s="33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x14ac:dyDescent="0.3">
      <c r="A857" s="33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x14ac:dyDescent="0.3">
      <c r="A858" s="33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x14ac:dyDescent="0.3">
      <c r="A859" s="33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x14ac:dyDescent="0.3">
      <c r="A860" s="33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x14ac:dyDescent="0.3">
      <c r="A861" s="33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x14ac:dyDescent="0.3">
      <c r="A862" s="33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x14ac:dyDescent="0.3">
      <c r="A863" s="3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x14ac:dyDescent="0.3">
      <c r="A864" s="3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x14ac:dyDescent="0.3">
      <c r="A865" s="3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x14ac:dyDescent="0.3">
      <c r="A866" s="3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x14ac:dyDescent="0.3">
      <c r="A867" s="33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x14ac:dyDescent="0.3">
      <c r="A868" s="33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x14ac:dyDescent="0.3">
      <c r="A869" s="33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x14ac:dyDescent="0.3">
      <c r="A870" s="33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x14ac:dyDescent="0.3">
      <c r="A871" s="33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x14ac:dyDescent="0.3">
      <c r="A872" s="33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x14ac:dyDescent="0.3">
      <c r="A873" s="33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x14ac:dyDescent="0.3">
      <c r="A874" s="33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x14ac:dyDescent="0.3">
      <c r="A875" s="33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x14ac:dyDescent="0.3">
      <c r="A876" s="33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x14ac:dyDescent="0.3">
      <c r="A877" s="33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x14ac:dyDescent="0.3">
      <c r="A878" s="33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x14ac:dyDescent="0.3">
      <c r="A879" s="33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x14ac:dyDescent="0.3">
      <c r="A880" s="33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x14ac:dyDescent="0.3">
      <c r="A881" s="33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x14ac:dyDescent="0.3">
      <c r="A882" s="33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x14ac:dyDescent="0.3">
      <c r="A883" s="33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x14ac:dyDescent="0.3">
      <c r="A884" s="33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x14ac:dyDescent="0.3">
      <c r="A885" s="33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x14ac:dyDescent="0.3">
      <c r="A886" s="33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x14ac:dyDescent="0.3">
      <c r="A887" s="33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x14ac:dyDescent="0.3">
      <c r="A888" s="3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x14ac:dyDescent="0.3">
      <c r="A889" s="3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x14ac:dyDescent="0.3">
      <c r="A890" s="3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x14ac:dyDescent="0.3">
      <c r="A891" s="3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x14ac:dyDescent="0.3">
      <c r="A892" s="33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x14ac:dyDescent="0.3">
      <c r="A893" s="33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x14ac:dyDescent="0.3">
      <c r="A894" s="33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x14ac:dyDescent="0.3">
      <c r="A895" s="33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x14ac:dyDescent="0.3">
      <c r="A896" s="33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x14ac:dyDescent="0.3">
      <c r="A897" s="33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x14ac:dyDescent="0.3">
      <c r="A898" s="33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x14ac:dyDescent="0.3">
      <c r="A899" s="33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x14ac:dyDescent="0.3">
      <c r="A900" s="33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x14ac:dyDescent="0.3">
      <c r="A901" s="33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x14ac:dyDescent="0.3">
      <c r="A902" s="33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x14ac:dyDescent="0.3">
      <c r="A903" s="33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x14ac:dyDescent="0.3">
      <c r="A904" s="33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x14ac:dyDescent="0.3">
      <c r="A905" s="33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x14ac:dyDescent="0.3">
      <c r="A906" s="33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x14ac:dyDescent="0.3">
      <c r="A907" s="33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x14ac:dyDescent="0.3">
      <c r="A908" s="33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x14ac:dyDescent="0.3">
      <c r="A909" s="33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x14ac:dyDescent="0.3">
      <c r="A910" s="33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x14ac:dyDescent="0.3">
      <c r="A911" s="33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x14ac:dyDescent="0.3">
      <c r="A912" s="33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x14ac:dyDescent="0.3">
      <c r="A913" s="3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x14ac:dyDescent="0.3">
      <c r="A914" s="3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x14ac:dyDescent="0.3">
      <c r="A915" s="3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x14ac:dyDescent="0.3">
      <c r="A916" s="3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x14ac:dyDescent="0.3">
      <c r="A917" s="33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x14ac:dyDescent="0.3">
      <c r="A918" s="33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x14ac:dyDescent="0.3">
      <c r="A919" s="33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x14ac:dyDescent="0.3">
      <c r="A920" s="33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x14ac:dyDescent="0.3">
      <c r="A921" s="33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x14ac:dyDescent="0.3">
      <c r="A922" s="33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x14ac:dyDescent="0.3">
      <c r="A923" s="33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x14ac:dyDescent="0.3">
      <c r="A924" s="33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x14ac:dyDescent="0.3">
      <c r="A925" s="33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x14ac:dyDescent="0.3">
      <c r="A926" s="33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x14ac:dyDescent="0.3">
      <c r="A927" s="33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x14ac:dyDescent="0.3">
      <c r="A928" s="33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x14ac:dyDescent="0.3">
      <c r="A929" s="33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x14ac:dyDescent="0.3">
      <c r="A930" s="33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x14ac:dyDescent="0.3">
      <c r="A931" s="33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x14ac:dyDescent="0.3">
      <c r="A932" s="33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x14ac:dyDescent="0.3">
      <c r="A933" s="33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x14ac:dyDescent="0.3">
      <c r="A934" s="33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x14ac:dyDescent="0.3">
      <c r="A935" s="33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x14ac:dyDescent="0.3">
      <c r="A936" s="33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x14ac:dyDescent="0.3">
      <c r="A937" s="33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x14ac:dyDescent="0.3">
      <c r="A938" s="3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x14ac:dyDescent="0.3">
      <c r="A939" s="3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x14ac:dyDescent="0.3">
      <c r="A940" s="3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x14ac:dyDescent="0.3">
      <c r="A941" s="3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x14ac:dyDescent="0.3">
      <c r="A942" s="33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x14ac:dyDescent="0.3">
      <c r="A943" s="33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x14ac:dyDescent="0.3">
      <c r="A944" s="33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x14ac:dyDescent="0.3">
      <c r="A945" s="33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x14ac:dyDescent="0.3">
      <c r="A946" s="33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x14ac:dyDescent="0.3">
      <c r="A947" s="33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x14ac:dyDescent="0.3">
      <c r="A948" s="33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x14ac:dyDescent="0.3">
      <c r="A949" s="33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x14ac:dyDescent="0.3">
      <c r="A950" s="33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x14ac:dyDescent="0.3">
      <c r="A951" s="33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x14ac:dyDescent="0.3">
      <c r="A952" s="33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x14ac:dyDescent="0.3">
      <c r="A953" s="33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x14ac:dyDescent="0.3">
      <c r="A954" s="33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x14ac:dyDescent="0.3">
      <c r="A955" s="33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x14ac:dyDescent="0.3">
      <c r="A956" s="33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x14ac:dyDescent="0.3">
      <c r="A957" s="33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x14ac:dyDescent="0.3">
      <c r="A958" s="33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x14ac:dyDescent="0.3">
      <c r="A959" s="33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x14ac:dyDescent="0.3">
      <c r="A960" s="33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x14ac:dyDescent="0.3">
      <c r="A961" s="33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x14ac:dyDescent="0.3">
      <c r="A962" s="33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x14ac:dyDescent="0.3">
      <c r="A963" s="3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x14ac:dyDescent="0.3">
      <c r="A964" s="3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x14ac:dyDescent="0.3">
      <c r="A965" s="3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x14ac:dyDescent="0.3">
      <c r="A966" s="3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x14ac:dyDescent="0.3">
      <c r="A967" s="33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x14ac:dyDescent="0.3">
      <c r="A968" s="33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x14ac:dyDescent="0.3">
      <c r="A969" s="33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x14ac:dyDescent="0.3">
      <c r="A970" s="33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x14ac:dyDescent="0.3">
      <c r="A971" s="33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x14ac:dyDescent="0.3">
      <c r="A972" s="33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x14ac:dyDescent="0.3">
      <c r="A973" s="33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x14ac:dyDescent="0.3">
      <c r="A974" s="33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x14ac:dyDescent="0.3">
      <c r="A975" s="33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x14ac:dyDescent="0.3">
      <c r="A976" s="33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x14ac:dyDescent="0.3">
      <c r="A977" s="33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x14ac:dyDescent="0.3">
      <c r="A978" s="33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x14ac:dyDescent="0.3">
      <c r="A979" s="33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x14ac:dyDescent="0.3">
      <c r="A980" s="33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x14ac:dyDescent="0.3">
      <c r="A981" s="33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x14ac:dyDescent="0.3">
      <c r="A982" s="33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x14ac:dyDescent="0.3">
      <c r="A983" s="33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x14ac:dyDescent="0.3">
      <c r="A984" s="33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x14ac:dyDescent="0.3">
      <c r="A985" s="33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x14ac:dyDescent="0.3">
      <c r="A986" s="33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x14ac:dyDescent="0.3">
      <c r="A987" s="33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x14ac:dyDescent="0.3">
      <c r="A988" s="3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x14ac:dyDescent="0.3">
      <c r="A989" s="3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x14ac:dyDescent="0.3">
      <c r="A990" s="3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x14ac:dyDescent="0.3">
      <c r="A991" s="3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x14ac:dyDescent="0.3">
      <c r="A992" s="33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x14ac:dyDescent="0.3">
      <c r="A993" s="33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x14ac:dyDescent="0.3">
      <c r="A994" s="33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x14ac:dyDescent="0.3">
      <c r="A995" s="33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x14ac:dyDescent="0.3">
      <c r="A996" s="33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x14ac:dyDescent="0.3">
      <c r="A997" s="33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x14ac:dyDescent="0.3">
      <c r="A998" s="33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x14ac:dyDescent="0.3">
      <c r="A999" s="33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x14ac:dyDescent="0.3">
      <c r="A1000" s="33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x14ac:dyDescent="0.3">
      <c r="A1001" s="33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1:26" x14ac:dyDescent="0.3">
      <c r="A1002" s="33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1:26" x14ac:dyDescent="0.3">
      <c r="A1003" s="33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1:26" x14ac:dyDescent="0.3">
      <c r="A1004" s="33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1:26" x14ac:dyDescent="0.3">
      <c r="A1005" s="33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1:26" x14ac:dyDescent="0.3">
      <c r="A1006" s="33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1:26" x14ac:dyDescent="0.3">
      <c r="A1007" s="33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1:26" x14ac:dyDescent="0.3">
      <c r="A1008" s="33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1:26" x14ac:dyDescent="0.3">
      <c r="A1009" s="33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1:26" x14ac:dyDescent="0.3">
      <c r="A1010" s="33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1:26" x14ac:dyDescent="0.3">
      <c r="A1011" s="33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1:26" x14ac:dyDescent="0.3">
      <c r="A1012" s="33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</sheetData>
  <customSheetViews>
    <customSheetView guid="{54059B13-8E3E-476B-9B1E-62E60659591B}" filter="1" showAutoFilter="1">
      <pageMargins left="0.7" right="0.7" top="0.75" bottom="0.75" header="0.3" footer="0.3"/>
      <autoFilter ref="C3:C39" xr:uid="{00000000-0000-0000-0000-000000000000}">
        <filterColumn colId="0">
          <filters>
            <filter val="Управление в социальной сфере"/>
          </filters>
        </filterColumn>
      </autoFilter>
    </customSheetView>
    <customSheetView guid="{6D864DFE-0517-440A-B8F1-5B79437C8FFB}" filter="1" showAutoFilter="1">
      <pageMargins left="0.7" right="0.7" top="0.75" bottom="0.75" header="0.3" footer="0.3"/>
      <autoFilter ref="C3:C39" xr:uid="{00000000-0000-0000-0000-000000000000}">
        <filterColumn colId="0">
          <filters>
            <filter val="Наука"/>
          </filters>
        </filterColumn>
      </autoFilter>
    </customSheetView>
  </customSheetViews>
  <mergeCells count="1">
    <mergeCell ref="B1:E1"/>
  </mergeCells>
  <hyperlinks>
    <hyperlink ref="F9" r:id="rId1" xr:uid="{00000000-0004-0000-0600-000000000000}"/>
    <hyperlink ref="G9" r:id="rId2" xr:uid="{00000000-0004-0000-0600-000001000000}"/>
    <hyperlink ref="F17" r:id="rId3" xr:uid="{00000000-0004-0000-0600-000002000000}"/>
    <hyperlink ref="F18" r:id="rId4" xr:uid="{00000000-0004-0000-0600-000003000000}"/>
    <hyperlink ref="F19" r:id="rId5" xr:uid="{00000000-0004-0000-0600-000004000000}"/>
    <hyperlink ref="F20" r:id="rId6" xr:uid="{00000000-0004-0000-0600-000005000000}"/>
    <hyperlink ref="F22" r:id="rId7" xr:uid="{00000000-0004-0000-0600-000006000000}"/>
    <hyperlink ref="G22" r:id="rId8" xr:uid="{00000000-0004-0000-0600-000007000000}"/>
    <hyperlink ref="F24" r:id="rId9" xr:uid="{00000000-0004-0000-0600-000008000000}"/>
    <hyperlink ref="F30" r:id="rId10" xr:uid="{00000000-0004-0000-0600-000009000000}"/>
    <hyperlink ref="F31" r:id="rId11" xr:uid="{00000000-0004-0000-0600-00000A000000}"/>
    <hyperlink ref="G31" r:id="rId12" xr:uid="{00000000-0004-0000-0600-00000B000000}"/>
    <hyperlink ref="F32" r:id="rId13" xr:uid="{00000000-0004-0000-0600-00000C000000}"/>
    <hyperlink ref="G32" r:id="rId14" xr:uid="{00000000-0004-0000-0600-00000D000000}"/>
    <hyperlink ref="F33" r:id="rId15" xr:uid="{00000000-0004-0000-0600-00000E000000}"/>
    <hyperlink ref="G33" r:id="rId16" xr:uid="{00000000-0004-0000-0600-00000F000000}"/>
    <hyperlink ref="F34" r:id="rId17" xr:uid="{00000000-0004-0000-0600-000010000000}"/>
    <hyperlink ref="F35" r:id="rId18" xr:uid="{00000000-0004-0000-0600-000011000000}"/>
    <hyperlink ref="F36" r:id="rId19" xr:uid="{00000000-0004-0000-0600-000012000000}"/>
    <hyperlink ref="F37" r:id="rId20" xr:uid="{00000000-0004-0000-0600-000013000000}"/>
    <hyperlink ref="F38" r:id="rId21" xr:uid="{00000000-0004-0000-0600-000014000000}"/>
    <hyperlink ref="F39" r:id="rId22" xr:uid="{00000000-0004-0000-0600-000015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Z1001"/>
  <sheetViews>
    <sheetView tabSelected="1" workbookViewId="0">
      <selection activeCell="B9" sqref="B9"/>
    </sheetView>
  </sheetViews>
  <sheetFormatPr defaultColWidth="17.33203125" defaultRowHeight="14.4" x14ac:dyDescent="0.3"/>
  <cols>
    <col min="1" max="1" width="4.88671875" customWidth="1"/>
    <col min="2" max="2" width="56.44140625" customWidth="1"/>
    <col min="3" max="3" width="17.21875" customWidth="1"/>
    <col min="4" max="4" width="36.5546875" customWidth="1"/>
    <col min="5" max="5" width="30.88671875" customWidth="1"/>
    <col min="6" max="6" width="22.33203125" customWidth="1"/>
    <col min="7" max="7" width="27.33203125" customWidth="1"/>
    <col min="8" max="8" width="28.33203125" customWidth="1"/>
    <col min="9" max="17" width="7.5546875" customWidth="1"/>
    <col min="18" max="26" width="15.109375" customWidth="1"/>
  </cols>
  <sheetData>
    <row r="1" spans="1:26" x14ac:dyDescent="0.3">
      <c r="A1" s="33"/>
      <c r="B1" s="77" t="s">
        <v>531</v>
      </c>
      <c r="C1" s="78"/>
      <c r="D1" s="78"/>
      <c r="E1" s="78"/>
      <c r="F1" s="54"/>
      <c r="G1" s="5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3">
      <c r="A2" s="33"/>
      <c r="B2" s="17"/>
      <c r="C2" s="33"/>
      <c r="D2" s="17"/>
      <c r="E2" s="33"/>
      <c r="F2" s="54"/>
      <c r="G2" s="5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3">
      <c r="A3" s="24"/>
      <c r="B3" s="8" t="s">
        <v>0</v>
      </c>
      <c r="C3" s="8" t="s">
        <v>592</v>
      </c>
      <c r="D3" s="8" t="s">
        <v>1</v>
      </c>
      <c r="E3" s="8" t="s">
        <v>2</v>
      </c>
      <c r="F3" s="8" t="s">
        <v>553</v>
      </c>
      <c r="G3" s="8" t="s">
        <v>536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55.8" x14ac:dyDescent="0.3">
      <c r="A4" s="9">
        <v>1</v>
      </c>
      <c r="B4" s="9" t="s">
        <v>253</v>
      </c>
      <c r="C4" s="9" t="s">
        <v>538</v>
      </c>
      <c r="D4" s="9" t="s">
        <v>254</v>
      </c>
      <c r="E4" s="9" t="s">
        <v>175</v>
      </c>
      <c r="F4" s="73" t="str">
        <f>HYPERLINK("http://www.niipma.ru/node/51","http://www.niipma.ru/node/51")</f>
        <v>http://www.niipma.ru/node/51</v>
      </c>
      <c r="G4" s="1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55.8" x14ac:dyDescent="0.3">
      <c r="A5" s="9">
        <v>2</v>
      </c>
      <c r="B5" s="9" t="s">
        <v>2839</v>
      </c>
      <c r="C5" s="9" t="s">
        <v>515</v>
      </c>
      <c r="D5" s="9" t="s">
        <v>2840</v>
      </c>
      <c r="E5" s="9" t="s">
        <v>175</v>
      </c>
      <c r="F5" s="73" t="str">
        <f>HYPERLINK("http://www.kbsu.ru/index.php?option=com_content&amp;view=section&amp;id=12&amp;Itemid=135","http://www.kbsu.ru/index.php?option=com_content&amp;view=section&amp;id=12&amp;Itemid=135")</f>
        <v>http://www.kbsu.ru/index.php?option=com_content&amp;view=section&amp;id=12&amp;Itemid=135</v>
      </c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2" x14ac:dyDescent="0.3">
      <c r="A6" s="9">
        <v>3</v>
      </c>
      <c r="B6" s="9" t="s">
        <v>255</v>
      </c>
      <c r="C6" s="9" t="s">
        <v>537</v>
      </c>
      <c r="D6" s="9" t="s">
        <v>256</v>
      </c>
      <c r="E6" s="9" t="s">
        <v>175</v>
      </c>
      <c r="F6" s="73" t="str">
        <f>HYPERLINK("http://kavkazcabel.ru/contact","http://kavkazcabel.ru/contact")</f>
        <v>http://kavkazcabel.ru/contact</v>
      </c>
      <c r="G6" s="1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55.8" x14ac:dyDescent="0.3">
      <c r="A7" s="9">
        <v>4</v>
      </c>
      <c r="B7" s="9" t="s">
        <v>2841</v>
      </c>
      <c r="C7" s="9" t="s">
        <v>515</v>
      </c>
      <c r="D7" s="9" t="s">
        <v>2842</v>
      </c>
      <c r="E7" s="9" t="s">
        <v>163</v>
      </c>
      <c r="F7" s="73" t="str">
        <f>HYPERLINK("http://dgma.ru/kontakty-0","http://dgma.ru/kontakty-0")</f>
        <v>http://dgma.ru/kontakty-0</v>
      </c>
      <c r="G7" s="1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2" x14ac:dyDescent="0.3">
      <c r="A8" s="9">
        <v>5</v>
      </c>
      <c r="B8" s="9" t="s">
        <v>405</v>
      </c>
      <c r="C8" s="9" t="s">
        <v>538</v>
      </c>
      <c r="D8" s="9" t="s">
        <v>383</v>
      </c>
      <c r="E8" s="9" t="s">
        <v>163</v>
      </c>
      <c r="F8" s="73" t="str">
        <f>HYPERLINK("http://www.dagphys.ru/","http://www.dagphys.ru/")</f>
        <v>http://www.dagphys.ru/</v>
      </c>
      <c r="G8" s="1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2" x14ac:dyDescent="0.3">
      <c r="A9" s="9">
        <v>6</v>
      </c>
      <c r="B9" s="9" t="s">
        <v>406</v>
      </c>
      <c r="C9" s="9" t="s">
        <v>538</v>
      </c>
      <c r="D9" s="9" t="s">
        <v>385</v>
      </c>
      <c r="E9" s="9" t="s">
        <v>163</v>
      </c>
      <c r="F9" s="73" t="str">
        <f>HYPERLINK("http://dagniisx.ru/kontakty.html","http://dagniisx.ru/kontakty.html")</f>
        <v>http://dagniisx.ru/kontakty.html</v>
      </c>
      <c r="G9" s="1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2" x14ac:dyDescent="0.3">
      <c r="A10" s="9">
        <v>7</v>
      </c>
      <c r="B10" s="9" t="s">
        <v>407</v>
      </c>
      <c r="C10" s="9" t="s">
        <v>538</v>
      </c>
      <c r="D10" s="9" t="s">
        <v>384</v>
      </c>
      <c r="E10" s="9" t="s">
        <v>163</v>
      </c>
      <c r="F10" s="73" t="str">
        <f>HYPERLINK("http://iseiran.ru/kontaktyi.html","http://iseiran.ru/kontaktyi.html")</f>
        <v>http://iseiran.ru/kontaktyi.html</v>
      </c>
      <c r="G10" s="1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55.8" x14ac:dyDescent="0.3">
      <c r="A11" s="9">
        <v>8</v>
      </c>
      <c r="B11" s="9" t="s">
        <v>2843</v>
      </c>
      <c r="C11" s="9" t="s">
        <v>515</v>
      </c>
      <c r="D11" s="9" t="s">
        <v>2844</v>
      </c>
      <c r="E11" s="9" t="s">
        <v>300</v>
      </c>
      <c r="F11" s="73" t="str">
        <f>HYPERLINK("http://sogma.ru/index.php?page%5bcommon%5d=socium&amp;id=63&amp;cat=main&amp;news=8575","http://sogma.ru/index.php?page[common]=socium&amp;id=63&amp;cat=main&amp;news=8575")</f>
        <v>http://sogma.ru/index.php?page[common]=socium&amp;id=63&amp;cat=main&amp;news=8575</v>
      </c>
      <c r="G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55.8" x14ac:dyDescent="0.3">
      <c r="A12" s="9">
        <v>9</v>
      </c>
      <c r="B12" s="9" t="s">
        <v>2845</v>
      </c>
      <c r="C12" s="9" t="s">
        <v>515</v>
      </c>
      <c r="D12" s="9" t="s">
        <v>2846</v>
      </c>
      <c r="E12" s="9" t="s">
        <v>300</v>
      </c>
      <c r="F12" s="74" t="s">
        <v>2847</v>
      </c>
      <c r="G12" s="1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55.8" x14ac:dyDescent="0.3">
      <c r="A13" s="9">
        <v>10</v>
      </c>
      <c r="B13" s="9" t="s">
        <v>2848</v>
      </c>
      <c r="C13" s="9" t="s">
        <v>515</v>
      </c>
      <c r="D13" s="9" t="s">
        <v>2849</v>
      </c>
      <c r="E13" s="9" t="s">
        <v>186</v>
      </c>
      <c r="F13" s="73" t="str">
        <f>HYPERLINK("http://stgmu.ru/?s=graduate&amp;page=10000545","http://stgmu.ru/?s=graduate&amp;page=10000545")</f>
        <v>http://stgmu.ru/?s=graduate&amp;page=10000545</v>
      </c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2" x14ac:dyDescent="0.3">
      <c r="A14" s="9">
        <v>11</v>
      </c>
      <c r="B14" s="9" t="s">
        <v>2850</v>
      </c>
      <c r="C14" s="9" t="s">
        <v>515</v>
      </c>
      <c r="D14" s="9" t="s">
        <v>2851</v>
      </c>
      <c r="E14" s="9" t="s">
        <v>186</v>
      </c>
      <c r="F14" s="73" t="str">
        <f>HYPERLINK("http://www.ncfu.ru/konkurs_zamesch_dolzh_pps.html","http://www.ncfu.ru/konkurs_zamesch_dolzh_pps.html")</f>
        <v>http://www.ncfu.ru/konkurs_zamesch_dolzh_pps.html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8.2" x14ac:dyDescent="0.3">
      <c r="A15" s="9">
        <v>12</v>
      </c>
      <c r="B15" s="9" t="s">
        <v>2852</v>
      </c>
      <c r="C15" s="9" t="s">
        <v>537</v>
      </c>
      <c r="D15" s="9" t="s">
        <v>2853</v>
      </c>
      <c r="E15" s="9" t="s">
        <v>186</v>
      </c>
      <c r="F15" s="74" t="s">
        <v>2854</v>
      </c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42" x14ac:dyDescent="0.3">
      <c r="A16" s="9">
        <v>13</v>
      </c>
      <c r="B16" s="13" t="s">
        <v>2855</v>
      </c>
      <c r="C16" s="9" t="s">
        <v>537</v>
      </c>
      <c r="D16" s="14" t="s">
        <v>2856</v>
      </c>
      <c r="E16" s="9" t="s">
        <v>186</v>
      </c>
      <c r="F16" s="74" t="s">
        <v>2857</v>
      </c>
      <c r="G16" s="74" t="s">
        <v>2858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5.8" x14ac:dyDescent="0.3">
      <c r="A17" s="9">
        <v>14</v>
      </c>
      <c r="B17" s="9" t="s">
        <v>2859</v>
      </c>
      <c r="C17" s="9" t="s">
        <v>515</v>
      </c>
      <c r="D17" s="9" t="s">
        <v>2860</v>
      </c>
      <c r="E17" s="9" t="s">
        <v>189</v>
      </c>
      <c r="F17" s="73" t="str">
        <f>HYPERLINK("http://www.gsoi.ru/kontakty","http://www.gsoi.ru/kontakty")</f>
        <v>http://www.gsoi.ru/kontakty</v>
      </c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2" x14ac:dyDescent="0.3">
      <c r="A18" s="9">
        <v>15</v>
      </c>
      <c r="B18" s="9" t="s">
        <v>506</v>
      </c>
      <c r="C18" s="9" t="s">
        <v>537</v>
      </c>
      <c r="D18" s="9" t="s">
        <v>507</v>
      </c>
      <c r="E18" s="9" t="s">
        <v>189</v>
      </c>
      <c r="F18" s="12" t="s">
        <v>2861</v>
      </c>
      <c r="G18" s="1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2" x14ac:dyDescent="0.3">
      <c r="A19" s="9">
        <v>16</v>
      </c>
      <c r="B19" s="9" t="s">
        <v>2862</v>
      </c>
      <c r="C19" s="9" t="s">
        <v>515</v>
      </c>
      <c r="D19" s="9" t="s">
        <v>2863</v>
      </c>
      <c r="E19" s="9" t="s">
        <v>189</v>
      </c>
      <c r="F19" s="73" t="str">
        <f>HYPERLINK("http://chspu.ru/o-chgpu","http://chspu.ru/o-chgpu")</f>
        <v>http://chspu.ru/o-chgpu</v>
      </c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55.8" x14ac:dyDescent="0.3">
      <c r="A20" s="9">
        <v>17</v>
      </c>
      <c r="B20" s="13" t="s">
        <v>2864</v>
      </c>
      <c r="C20" s="9" t="s">
        <v>515</v>
      </c>
      <c r="D20" s="14" t="s">
        <v>2865</v>
      </c>
      <c r="E20" s="9" t="s">
        <v>189</v>
      </c>
      <c r="F20" s="10" t="s">
        <v>2866</v>
      </c>
      <c r="G20" s="7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x14ac:dyDescent="0.3">
      <c r="A21" s="33"/>
      <c r="B21" s="17"/>
      <c r="C21" s="33"/>
      <c r="D21" s="17"/>
      <c r="E21" s="33"/>
      <c r="F21" s="54"/>
      <c r="G21" s="5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x14ac:dyDescent="0.3">
      <c r="A22" s="33"/>
      <c r="B22" s="17"/>
      <c r="C22" s="33"/>
      <c r="D22" s="17"/>
      <c r="E22" s="33"/>
      <c r="F22" s="54"/>
      <c r="G22" s="5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x14ac:dyDescent="0.3">
      <c r="A23" s="3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3">
      <c r="A24" s="3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3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3">
      <c r="A26" s="3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3">
      <c r="A27" s="3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x14ac:dyDescent="0.3">
      <c r="A28" s="3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3">
      <c r="A29" s="3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3">
      <c r="A30" s="3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x14ac:dyDescent="0.3">
      <c r="A31" s="3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x14ac:dyDescent="0.3">
      <c r="A32" s="3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x14ac:dyDescent="0.3">
      <c r="A33" s="3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3">
      <c r="A34" s="3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x14ac:dyDescent="0.3">
      <c r="A35" s="3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x14ac:dyDescent="0.3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3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3">
      <c r="A38" s="3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3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3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3">
      <c r="A42" s="3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3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3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3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3">
      <c r="A46" s="3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3">
      <c r="A47" s="3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3">
      <c r="A49" s="3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3">
      <c r="A50" s="3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3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3">
      <c r="A52" s="3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3">
      <c r="A53" s="3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3">
      <c r="A54" s="3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3">
      <c r="A55" s="3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3">
      <c r="A56" s="3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3">
      <c r="A57" s="3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s="3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3">
      <c r="A59" s="3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3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3">
      <c r="A61" s="3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3">
      <c r="A62" s="3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3">
      <c r="A63" s="3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3">
      <c r="A64" s="3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s="3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s="3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3">
      <c r="A79" s="3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s="3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3">
      <c r="A81" s="3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3">
      <c r="A82" s="3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3">
      <c r="A83" s="3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3">
      <c r="A84" s="3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3">
      <c r="A85" s="3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s="3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s="3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s="3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s="3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s="3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s="3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3">
      <c r="A92" s="3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s="3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s="3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s="3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s="3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s="3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3">
      <c r="A98" s="3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3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s="3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A106" s="3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3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3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3">
      <c r="A109" s="3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3">
      <c r="A110" s="3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3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3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3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A114" s="3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A116" s="3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3">
      <c r="A123" s="3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3">
      <c r="A124" s="3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3">
      <c r="A125" s="3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3">
      <c r="A126" s="3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3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3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x14ac:dyDescent="0.3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x14ac:dyDescent="0.3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x14ac:dyDescent="0.3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x14ac:dyDescent="0.3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x14ac:dyDescent="0.3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x14ac:dyDescent="0.3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x14ac:dyDescent="0.3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x14ac:dyDescent="0.3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x14ac:dyDescent="0.3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x14ac:dyDescent="0.3">
      <c r="A138" s="3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x14ac:dyDescent="0.3">
      <c r="A139" s="3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x14ac:dyDescent="0.3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x14ac:dyDescent="0.3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x14ac:dyDescent="0.3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x14ac:dyDescent="0.3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x14ac:dyDescent="0.3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x14ac:dyDescent="0.3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x14ac:dyDescent="0.3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x14ac:dyDescent="0.3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x14ac:dyDescent="0.3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x14ac:dyDescent="0.3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x14ac:dyDescent="0.3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x14ac:dyDescent="0.3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x14ac:dyDescent="0.3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x14ac:dyDescent="0.3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x14ac:dyDescent="0.3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x14ac:dyDescent="0.3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x14ac:dyDescent="0.3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x14ac:dyDescent="0.3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x14ac:dyDescent="0.3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x14ac:dyDescent="0.3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x14ac:dyDescent="0.3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3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3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3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3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3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3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3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3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3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3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3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3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3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3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3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3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3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3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3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3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3">
      <c r="A181" s="3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3">
      <c r="A182" s="3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3">
      <c r="A183" s="3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3">
      <c r="A184" s="3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3">
      <c r="A185" s="3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3">
      <c r="A186" s="3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3">
      <c r="A187" s="3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3">
      <c r="A188" s="3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3">
      <c r="A189" s="3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3">
      <c r="A190" s="3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3">
      <c r="A191" s="3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3">
      <c r="A192" s="3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3">
      <c r="A193" s="3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3">
      <c r="A194" s="3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3">
      <c r="A195" s="3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3">
      <c r="A196" s="3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3">
      <c r="A197" s="3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3">
      <c r="A198" s="3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3">
      <c r="A199" s="3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3">
      <c r="A200" s="3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3">
      <c r="A201" s="3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3">
      <c r="A202" s="3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3">
      <c r="A203" s="3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3">
      <c r="A204" s="3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3">
      <c r="A205" s="3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3">
      <c r="A206" s="3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3">
      <c r="A207" s="3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3">
      <c r="A208" s="3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3">
      <c r="A209" s="3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3">
      <c r="A210" s="3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3">
      <c r="A211" s="3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3">
      <c r="A212" s="3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3">
      <c r="A213" s="3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3">
      <c r="A214" s="3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3">
      <c r="A215" s="3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3">
      <c r="A216" s="3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3">
      <c r="A217" s="3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3">
      <c r="A218" s="3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3">
      <c r="A219" s="3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3">
      <c r="A220" s="3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3">
      <c r="A221" s="3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3">
      <c r="A222" s="3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3">
      <c r="A223" s="3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3">
      <c r="A224" s="3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3">
      <c r="A225" s="3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3">
      <c r="A226" s="3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3">
      <c r="A227" s="3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3">
      <c r="A228" s="3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3">
      <c r="A229" s="3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3">
      <c r="A230" s="3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3">
      <c r="A231" s="3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3">
      <c r="A232" s="3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3">
      <c r="A233" s="3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3">
      <c r="A234" s="3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3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3">
      <c r="A236" s="3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3">
      <c r="A237" s="3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3">
      <c r="A238" s="3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3">
      <c r="A239" s="3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3">
      <c r="A240" s="3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3">
      <c r="A241" s="3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3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3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3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3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3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3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3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3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3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3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3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3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3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3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3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3">
      <c r="A257" s="3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3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3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3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3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3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3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3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3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3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3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3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3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3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3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3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3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3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3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3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3">
      <c r="A277" s="3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3">
      <c r="A278" s="3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3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3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3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3">
      <c r="A282" s="3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3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3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3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3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3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3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3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3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3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3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3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3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3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3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3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x14ac:dyDescent="0.3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x14ac:dyDescent="0.3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x14ac:dyDescent="0.3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x14ac:dyDescent="0.3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x14ac:dyDescent="0.3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x14ac:dyDescent="0.3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x14ac:dyDescent="0.3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x14ac:dyDescent="0.3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x14ac:dyDescent="0.3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x14ac:dyDescent="0.3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x14ac:dyDescent="0.3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x14ac:dyDescent="0.3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x14ac:dyDescent="0.3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x14ac:dyDescent="0.3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x14ac:dyDescent="0.3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x14ac:dyDescent="0.3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x14ac:dyDescent="0.3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x14ac:dyDescent="0.3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x14ac:dyDescent="0.3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x14ac:dyDescent="0.3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x14ac:dyDescent="0.3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x14ac:dyDescent="0.3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x14ac:dyDescent="0.3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x14ac:dyDescent="0.3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x14ac:dyDescent="0.3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x14ac:dyDescent="0.3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x14ac:dyDescent="0.3">
      <c r="A324" s="3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x14ac:dyDescent="0.3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x14ac:dyDescent="0.3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x14ac:dyDescent="0.3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x14ac:dyDescent="0.3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x14ac:dyDescent="0.3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x14ac:dyDescent="0.3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x14ac:dyDescent="0.3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x14ac:dyDescent="0.3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x14ac:dyDescent="0.3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x14ac:dyDescent="0.3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x14ac:dyDescent="0.3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x14ac:dyDescent="0.3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x14ac:dyDescent="0.3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x14ac:dyDescent="0.3">
      <c r="A338" s="3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x14ac:dyDescent="0.3">
      <c r="A339" s="3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x14ac:dyDescent="0.3">
      <c r="A340" s="3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x14ac:dyDescent="0.3">
      <c r="A341" s="3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x14ac:dyDescent="0.3">
      <c r="A342" s="3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x14ac:dyDescent="0.3">
      <c r="A343" s="3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x14ac:dyDescent="0.3">
      <c r="A344" s="3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x14ac:dyDescent="0.3">
      <c r="A345" s="3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x14ac:dyDescent="0.3">
      <c r="A346" s="3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x14ac:dyDescent="0.3">
      <c r="A347" s="3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x14ac:dyDescent="0.3">
      <c r="A348" s="3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3">
      <c r="A349" s="3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3">
      <c r="A350" s="3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3">
      <c r="A351" s="3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3">
      <c r="A352" s="3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3">
      <c r="A353" s="3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3">
      <c r="A354" s="3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3">
      <c r="A355" s="3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3">
      <c r="A356" s="3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x14ac:dyDescent="0.3">
      <c r="A357" s="3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x14ac:dyDescent="0.3">
      <c r="A358" s="3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x14ac:dyDescent="0.3">
      <c r="A359" s="3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x14ac:dyDescent="0.3">
      <c r="A360" s="3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x14ac:dyDescent="0.3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x14ac:dyDescent="0.3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x14ac:dyDescent="0.3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x14ac:dyDescent="0.3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x14ac:dyDescent="0.3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x14ac:dyDescent="0.3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x14ac:dyDescent="0.3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x14ac:dyDescent="0.3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x14ac:dyDescent="0.3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x14ac:dyDescent="0.3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x14ac:dyDescent="0.3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x14ac:dyDescent="0.3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x14ac:dyDescent="0.3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x14ac:dyDescent="0.3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x14ac:dyDescent="0.3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x14ac:dyDescent="0.3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x14ac:dyDescent="0.3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x14ac:dyDescent="0.3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x14ac:dyDescent="0.3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x14ac:dyDescent="0.3">
      <c r="A380" s="3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x14ac:dyDescent="0.3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x14ac:dyDescent="0.3">
      <c r="A382" s="3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3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3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3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3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3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3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3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3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3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3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3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3">
      <c r="A394" s="3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x14ac:dyDescent="0.3">
      <c r="A395" s="3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x14ac:dyDescent="0.3">
      <c r="A396" s="3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x14ac:dyDescent="0.3">
      <c r="A397" s="3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x14ac:dyDescent="0.3">
      <c r="A398" s="3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x14ac:dyDescent="0.3">
      <c r="A399" s="3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x14ac:dyDescent="0.3">
      <c r="A400" s="3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x14ac:dyDescent="0.3">
      <c r="A401" s="3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x14ac:dyDescent="0.3">
      <c r="A402" s="3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x14ac:dyDescent="0.3">
      <c r="A403" s="3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x14ac:dyDescent="0.3">
      <c r="A404" s="3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x14ac:dyDescent="0.3">
      <c r="A405" s="3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x14ac:dyDescent="0.3">
      <c r="A406" s="3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x14ac:dyDescent="0.3">
      <c r="A407" s="3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x14ac:dyDescent="0.3">
      <c r="A408" s="3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x14ac:dyDescent="0.3">
      <c r="A409" s="3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x14ac:dyDescent="0.3">
      <c r="A410" s="3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x14ac:dyDescent="0.3">
      <c r="A411" s="3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x14ac:dyDescent="0.3">
      <c r="A412" s="3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x14ac:dyDescent="0.3">
      <c r="A413" s="3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x14ac:dyDescent="0.3">
      <c r="A414" s="3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x14ac:dyDescent="0.3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x14ac:dyDescent="0.3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x14ac:dyDescent="0.3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x14ac:dyDescent="0.3">
      <c r="A418" s="3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x14ac:dyDescent="0.3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x14ac:dyDescent="0.3">
      <c r="A420" s="3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x14ac:dyDescent="0.3">
      <c r="A421" s="3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x14ac:dyDescent="0.3">
      <c r="A422" s="3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x14ac:dyDescent="0.3">
      <c r="A423" s="3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x14ac:dyDescent="0.3">
      <c r="A424" s="3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x14ac:dyDescent="0.3">
      <c r="A425" s="3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x14ac:dyDescent="0.3">
      <c r="A426" s="3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x14ac:dyDescent="0.3">
      <c r="A427" s="3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x14ac:dyDescent="0.3">
      <c r="A428" s="3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x14ac:dyDescent="0.3">
      <c r="A429" s="3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x14ac:dyDescent="0.3">
      <c r="A430" s="3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x14ac:dyDescent="0.3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x14ac:dyDescent="0.3">
      <c r="A432" s="3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x14ac:dyDescent="0.3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x14ac:dyDescent="0.3">
      <c r="A434" s="3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x14ac:dyDescent="0.3">
      <c r="A435" s="3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x14ac:dyDescent="0.3">
      <c r="A436" s="3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x14ac:dyDescent="0.3">
      <c r="A437" s="3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x14ac:dyDescent="0.3">
      <c r="A438" s="3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x14ac:dyDescent="0.3">
      <c r="A439" s="3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x14ac:dyDescent="0.3">
      <c r="A440" s="3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x14ac:dyDescent="0.3">
      <c r="A441" s="3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x14ac:dyDescent="0.3">
      <c r="A442" s="33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x14ac:dyDescent="0.3">
      <c r="A443" s="33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x14ac:dyDescent="0.3">
      <c r="A444" s="33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x14ac:dyDescent="0.3">
      <c r="A445" s="33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x14ac:dyDescent="0.3">
      <c r="A446" s="33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x14ac:dyDescent="0.3">
      <c r="A447" s="33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x14ac:dyDescent="0.3">
      <c r="A448" s="33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x14ac:dyDescent="0.3">
      <c r="A449" s="33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x14ac:dyDescent="0.3">
      <c r="A450" s="33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x14ac:dyDescent="0.3">
      <c r="A451" s="33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x14ac:dyDescent="0.3">
      <c r="A452" s="33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x14ac:dyDescent="0.3">
      <c r="A453" s="33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x14ac:dyDescent="0.3">
      <c r="A454" s="33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x14ac:dyDescent="0.3">
      <c r="A455" s="33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x14ac:dyDescent="0.3">
      <c r="A456" s="33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x14ac:dyDescent="0.3">
      <c r="A457" s="33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x14ac:dyDescent="0.3">
      <c r="A458" s="33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x14ac:dyDescent="0.3">
      <c r="A459" s="33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x14ac:dyDescent="0.3">
      <c r="A460" s="33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x14ac:dyDescent="0.3">
      <c r="A461" s="33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x14ac:dyDescent="0.3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x14ac:dyDescent="0.3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x14ac:dyDescent="0.3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x14ac:dyDescent="0.3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x14ac:dyDescent="0.3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x14ac:dyDescent="0.3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x14ac:dyDescent="0.3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x14ac:dyDescent="0.3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x14ac:dyDescent="0.3">
      <c r="A470" s="33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x14ac:dyDescent="0.3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x14ac:dyDescent="0.3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x14ac:dyDescent="0.3">
      <c r="A473" s="33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x14ac:dyDescent="0.3">
      <c r="A474" s="33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x14ac:dyDescent="0.3">
      <c r="A475" s="33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x14ac:dyDescent="0.3">
      <c r="A476" s="33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x14ac:dyDescent="0.3">
      <c r="A477" s="33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x14ac:dyDescent="0.3">
      <c r="A478" s="33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x14ac:dyDescent="0.3">
      <c r="A479" s="33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x14ac:dyDescent="0.3">
      <c r="A480" s="33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x14ac:dyDescent="0.3">
      <c r="A481" s="33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x14ac:dyDescent="0.3">
      <c r="A482" s="33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x14ac:dyDescent="0.3">
      <c r="A483" s="33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x14ac:dyDescent="0.3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x14ac:dyDescent="0.3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x14ac:dyDescent="0.3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x14ac:dyDescent="0.3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x14ac:dyDescent="0.3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x14ac:dyDescent="0.3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x14ac:dyDescent="0.3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x14ac:dyDescent="0.3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x14ac:dyDescent="0.3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x14ac:dyDescent="0.3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x14ac:dyDescent="0.3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x14ac:dyDescent="0.3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x14ac:dyDescent="0.3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x14ac:dyDescent="0.3">
      <c r="A497" s="33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x14ac:dyDescent="0.3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x14ac:dyDescent="0.3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x14ac:dyDescent="0.3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3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3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3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3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3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3">
      <c r="A506" s="33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3">
      <c r="A507" s="33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3">
      <c r="A508" s="33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3">
      <c r="A509" s="33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3">
      <c r="A510" s="3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3">
      <c r="A511" s="33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3">
      <c r="A512" s="33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3">
      <c r="A513" s="33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3">
      <c r="A514" s="33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3">
      <c r="A515" s="33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3">
      <c r="A516" s="33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3">
      <c r="A517" s="33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3">
      <c r="A518" s="33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3">
      <c r="A519" s="33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3">
      <c r="A520" s="33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3">
      <c r="A521" s="33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3">
      <c r="A522" s="33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3">
      <c r="A523" s="33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3">
      <c r="A524" s="33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3">
      <c r="A525" s="33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3">
      <c r="A526" s="33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3">
      <c r="A527" s="33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3">
      <c r="A528" s="33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3">
      <c r="A529" s="33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3">
      <c r="A530" s="33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3">
      <c r="A531" s="33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3">
      <c r="A532" s="33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3">
      <c r="A533" s="33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3">
      <c r="A534" s="33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3">
      <c r="A535" s="33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3">
      <c r="A536" s="33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3">
      <c r="A537" s="33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3">
      <c r="A538" s="33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3">
      <c r="A539" s="33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3">
      <c r="A540" s="33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3">
      <c r="A541" s="33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3">
      <c r="A542" s="33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3">
      <c r="A543" s="33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3">
      <c r="A544" s="33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3">
      <c r="A545" s="33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3">
      <c r="A546" s="33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3">
      <c r="A547" s="33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3">
      <c r="A548" s="33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3">
      <c r="A549" s="33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3">
      <c r="A550" s="33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3">
      <c r="A551" s="33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3">
      <c r="A552" s="33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3">
      <c r="A553" s="3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3">
      <c r="A554" s="33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3">
      <c r="A555" s="33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3">
      <c r="A556" s="33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3">
      <c r="A557" s="33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3">
      <c r="A558" s="33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3">
      <c r="A559" s="33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3">
      <c r="A560" s="33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3">
      <c r="A561" s="33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3">
      <c r="A562" s="33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3">
      <c r="A563" s="33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3">
      <c r="A564" s="33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3">
      <c r="A565" s="33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3">
      <c r="A566" s="33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3">
      <c r="A567" s="33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3">
      <c r="A568" s="33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3">
      <c r="A569" s="33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3">
      <c r="A570" s="33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3">
      <c r="A571" s="33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3">
      <c r="A572" s="33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3">
      <c r="A573" s="33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3">
      <c r="A574" s="33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3">
      <c r="A575" s="33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3">
      <c r="A576" s="33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3">
      <c r="A577" s="33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3">
      <c r="A578" s="33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3">
      <c r="A579" s="33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3">
      <c r="A580" s="33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3">
      <c r="A581" s="33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3">
      <c r="A582" s="33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3">
      <c r="A583" s="33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3">
      <c r="A584" s="33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3">
      <c r="A585" s="33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3">
      <c r="A586" s="33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3">
      <c r="A587" s="33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3">
      <c r="A588" s="33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3">
      <c r="A589" s="33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3">
      <c r="A590" s="33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3">
      <c r="A591" s="33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3">
      <c r="A592" s="33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3">
      <c r="A593" s="33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3">
      <c r="A594" s="33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3">
      <c r="A595" s="33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3">
      <c r="A596" s="3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3">
      <c r="A597" s="33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3">
      <c r="A598" s="33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3">
      <c r="A599" s="33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3">
      <c r="A600" s="33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3">
      <c r="A601" s="33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3">
      <c r="A602" s="33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3">
      <c r="A603" s="33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3">
      <c r="A604" s="33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3">
      <c r="A605" s="33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3">
      <c r="A606" s="33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3">
      <c r="A607" s="33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3">
      <c r="A608" s="33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3">
      <c r="A609" s="33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3">
      <c r="A610" s="33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3">
      <c r="A611" s="33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3">
      <c r="A612" s="33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3">
      <c r="A613" s="33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3">
      <c r="A614" s="33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3">
      <c r="A615" s="33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3">
      <c r="A616" s="33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3">
      <c r="A617" s="33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3">
      <c r="A618" s="33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3">
      <c r="A619" s="33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3">
      <c r="A620" s="33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3">
      <c r="A621" s="33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3">
      <c r="A622" s="33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3">
      <c r="A623" s="33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3">
      <c r="A624" s="33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3">
      <c r="A625" s="33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3">
      <c r="A626" s="33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3">
      <c r="A627" s="33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3">
      <c r="A628" s="33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3">
      <c r="A629" s="33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3">
      <c r="A630" s="33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3">
      <c r="A631" s="33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3">
      <c r="A632" s="33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3">
      <c r="A633" s="33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3">
      <c r="A634" s="33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3">
      <c r="A635" s="33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3">
      <c r="A636" s="33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3">
      <c r="A637" s="33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3">
      <c r="A638" s="33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3">
      <c r="A639" s="33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3">
      <c r="A640" s="33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3">
      <c r="A641" s="33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3">
      <c r="A642" s="33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3">
      <c r="A643" s="33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3">
      <c r="A644" s="33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3">
      <c r="A645" s="33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3">
      <c r="A646" s="33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3">
      <c r="A647" s="33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3">
      <c r="A648" s="33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3">
      <c r="A649" s="33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3">
      <c r="A650" s="33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3">
      <c r="A651" s="33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3">
      <c r="A652" s="33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3">
      <c r="A653" s="33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3">
      <c r="A654" s="33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3">
      <c r="A655" s="33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3">
      <c r="A656" s="33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3">
      <c r="A657" s="33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3">
      <c r="A658" s="33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3">
      <c r="A659" s="33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3">
      <c r="A660" s="33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3">
      <c r="A661" s="33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3">
      <c r="A662" s="33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3">
      <c r="A663" s="33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3">
      <c r="A664" s="33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3">
      <c r="A665" s="33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3">
      <c r="A666" s="33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3">
      <c r="A667" s="33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3">
      <c r="A668" s="33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3">
      <c r="A669" s="33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3">
      <c r="A670" s="33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3">
      <c r="A671" s="33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3">
      <c r="A672" s="33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3">
      <c r="A673" s="33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3">
      <c r="A674" s="33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3">
      <c r="A675" s="33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3">
      <c r="A676" s="33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3">
      <c r="A677" s="33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3">
      <c r="A678" s="33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3">
      <c r="A679" s="33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3">
      <c r="A680" s="33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3">
      <c r="A681" s="33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3">
      <c r="A682" s="33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3">
      <c r="A683" s="33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3">
      <c r="A684" s="33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3">
      <c r="A685" s="33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3">
      <c r="A686" s="33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3">
      <c r="A687" s="33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3">
      <c r="A688" s="33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3">
      <c r="A689" s="33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3">
      <c r="A690" s="33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3">
      <c r="A691" s="33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3">
      <c r="A692" s="33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3">
      <c r="A693" s="33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3">
      <c r="A694" s="33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3">
      <c r="A695" s="33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3">
      <c r="A696" s="33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3">
      <c r="A697" s="33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3">
      <c r="A698" s="33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3">
      <c r="A699" s="33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3">
      <c r="A700" s="33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3">
      <c r="A701" s="33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3">
      <c r="A702" s="33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3">
      <c r="A703" s="33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3">
      <c r="A704" s="33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3">
      <c r="A705" s="33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3">
      <c r="A706" s="33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3">
      <c r="A707" s="33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3">
      <c r="A708" s="33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3">
      <c r="A709" s="33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3">
      <c r="A710" s="33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3">
      <c r="A711" s="33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3">
      <c r="A712" s="33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3">
      <c r="A713" s="33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3">
      <c r="A714" s="33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3">
      <c r="A715" s="33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3">
      <c r="A716" s="33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3">
      <c r="A717" s="33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3">
      <c r="A718" s="33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3">
      <c r="A719" s="33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3">
      <c r="A720" s="33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3">
      <c r="A721" s="33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3">
      <c r="A722" s="33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3">
      <c r="A723" s="33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3">
      <c r="A724" s="33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3">
      <c r="A725" s="33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3">
      <c r="A726" s="33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3">
      <c r="A727" s="33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3">
      <c r="A728" s="33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3">
      <c r="A729" s="33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3">
      <c r="A730" s="33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3">
      <c r="A731" s="33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3">
      <c r="A732" s="33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3">
      <c r="A733" s="33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3">
      <c r="A734" s="33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3">
      <c r="A735" s="33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3">
      <c r="A736" s="33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3">
      <c r="A737" s="33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3">
      <c r="A738" s="33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3">
      <c r="A739" s="33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3">
      <c r="A740" s="33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3">
      <c r="A741" s="33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3">
      <c r="A742" s="33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3">
      <c r="A743" s="33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3">
      <c r="A744" s="33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3">
      <c r="A745" s="33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3">
      <c r="A746" s="33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3">
      <c r="A747" s="33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3">
      <c r="A748" s="33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3">
      <c r="A749" s="33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3">
      <c r="A750" s="33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3">
      <c r="A751" s="33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3">
      <c r="A752" s="33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3">
      <c r="A753" s="33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3">
      <c r="A754" s="33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3">
      <c r="A755" s="33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3">
      <c r="A756" s="33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3">
      <c r="A757" s="33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3">
      <c r="A758" s="33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3">
      <c r="A759" s="33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3">
      <c r="A760" s="33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3">
      <c r="A761" s="33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3">
      <c r="A762" s="33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3">
      <c r="A763" s="33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3">
      <c r="A764" s="33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3">
      <c r="A765" s="33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3">
      <c r="A766" s="33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3">
      <c r="A767" s="33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3">
      <c r="A768" s="33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3">
      <c r="A769" s="33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3">
      <c r="A770" s="33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x14ac:dyDescent="0.3">
      <c r="A771" s="33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x14ac:dyDescent="0.3">
      <c r="A772" s="33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x14ac:dyDescent="0.3">
      <c r="A773" s="33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x14ac:dyDescent="0.3">
      <c r="A774" s="33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x14ac:dyDescent="0.3">
      <c r="A775" s="33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x14ac:dyDescent="0.3">
      <c r="A776" s="33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x14ac:dyDescent="0.3">
      <c r="A777" s="33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x14ac:dyDescent="0.3">
      <c r="A778" s="33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x14ac:dyDescent="0.3">
      <c r="A779" s="33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x14ac:dyDescent="0.3">
      <c r="A780" s="33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x14ac:dyDescent="0.3">
      <c r="A781" s="33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x14ac:dyDescent="0.3">
      <c r="A782" s="33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x14ac:dyDescent="0.3">
      <c r="A783" s="33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x14ac:dyDescent="0.3">
      <c r="A784" s="33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x14ac:dyDescent="0.3">
      <c r="A785" s="33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x14ac:dyDescent="0.3">
      <c r="A786" s="33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x14ac:dyDescent="0.3">
      <c r="A787" s="33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x14ac:dyDescent="0.3">
      <c r="A788" s="33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x14ac:dyDescent="0.3">
      <c r="A789" s="33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x14ac:dyDescent="0.3">
      <c r="A790" s="33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x14ac:dyDescent="0.3">
      <c r="A791" s="33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x14ac:dyDescent="0.3">
      <c r="A792" s="33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x14ac:dyDescent="0.3">
      <c r="A793" s="33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x14ac:dyDescent="0.3">
      <c r="A794" s="33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x14ac:dyDescent="0.3">
      <c r="A795" s="33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x14ac:dyDescent="0.3">
      <c r="A796" s="33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x14ac:dyDescent="0.3">
      <c r="A797" s="33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x14ac:dyDescent="0.3">
      <c r="A798" s="33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x14ac:dyDescent="0.3">
      <c r="A799" s="33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x14ac:dyDescent="0.3">
      <c r="A800" s="33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x14ac:dyDescent="0.3">
      <c r="A801" s="33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x14ac:dyDescent="0.3">
      <c r="A802" s="33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x14ac:dyDescent="0.3">
      <c r="A803" s="33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x14ac:dyDescent="0.3">
      <c r="A804" s="33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x14ac:dyDescent="0.3">
      <c r="A805" s="33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x14ac:dyDescent="0.3">
      <c r="A806" s="33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x14ac:dyDescent="0.3">
      <c r="A807" s="33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x14ac:dyDescent="0.3">
      <c r="A808" s="33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x14ac:dyDescent="0.3">
      <c r="A809" s="33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x14ac:dyDescent="0.3">
      <c r="A810" s="33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x14ac:dyDescent="0.3">
      <c r="A811" s="33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x14ac:dyDescent="0.3">
      <c r="A812" s="33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x14ac:dyDescent="0.3">
      <c r="A813" s="33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x14ac:dyDescent="0.3">
      <c r="A814" s="33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x14ac:dyDescent="0.3">
      <c r="A815" s="33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x14ac:dyDescent="0.3">
      <c r="A816" s="33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x14ac:dyDescent="0.3">
      <c r="A817" s="33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x14ac:dyDescent="0.3">
      <c r="A818" s="33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x14ac:dyDescent="0.3">
      <c r="A819" s="33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x14ac:dyDescent="0.3">
      <c r="A820" s="33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x14ac:dyDescent="0.3">
      <c r="A821" s="33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x14ac:dyDescent="0.3">
      <c r="A822" s="33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x14ac:dyDescent="0.3">
      <c r="A823" s="33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x14ac:dyDescent="0.3">
      <c r="A824" s="33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x14ac:dyDescent="0.3">
      <c r="A825" s="33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x14ac:dyDescent="0.3">
      <c r="A826" s="33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x14ac:dyDescent="0.3">
      <c r="A827" s="33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x14ac:dyDescent="0.3">
      <c r="A828" s="33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x14ac:dyDescent="0.3">
      <c r="A829" s="33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x14ac:dyDescent="0.3">
      <c r="A830" s="33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x14ac:dyDescent="0.3">
      <c r="A831" s="33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x14ac:dyDescent="0.3">
      <c r="A832" s="33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x14ac:dyDescent="0.3">
      <c r="A833" s="33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x14ac:dyDescent="0.3">
      <c r="A834" s="33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x14ac:dyDescent="0.3">
      <c r="A835" s="33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x14ac:dyDescent="0.3">
      <c r="A836" s="33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x14ac:dyDescent="0.3">
      <c r="A837" s="33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x14ac:dyDescent="0.3">
      <c r="A838" s="33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x14ac:dyDescent="0.3">
      <c r="A839" s="33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x14ac:dyDescent="0.3">
      <c r="A840" s="33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x14ac:dyDescent="0.3">
      <c r="A841" s="33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x14ac:dyDescent="0.3">
      <c r="A842" s="33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x14ac:dyDescent="0.3">
      <c r="A843" s="33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x14ac:dyDescent="0.3">
      <c r="A844" s="33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x14ac:dyDescent="0.3">
      <c r="A845" s="33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x14ac:dyDescent="0.3">
      <c r="A846" s="33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x14ac:dyDescent="0.3">
      <c r="A847" s="33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x14ac:dyDescent="0.3">
      <c r="A848" s="33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x14ac:dyDescent="0.3">
      <c r="A849" s="33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x14ac:dyDescent="0.3">
      <c r="A850" s="33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x14ac:dyDescent="0.3">
      <c r="A851" s="33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x14ac:dyDescent="0.3">
      <c r="A852" s="33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x14ac:dyDescent="0.3">
      <c r="A853" s="33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x14ac:dyDescent="0.3">
      <c r="A854" s="33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x14ac:dyDescent="0.3">
      <c r="A855" s="33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x14ac:dyDescent="0.3">
      <c r="A856" s="33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x14ac:dyDescent="0.3">
      <c r="A857" s="33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x14ac:dyDescent="0.3">
      <c r="A858" s="33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x14ac:dyDescent="0.3">
      <c r="A859" s="33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x14ac:dyDescent="0.3">
      <c r="A860" s="33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x14ac:dyDescent="0.3">
      <c r="A861" s="33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x14ac:dyDescent="0.3">
      <c r="A862" s="33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x14ac:dyDescent="0.3">
      <c r="A863" s="33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x14ac:dyDescent="0.3">
      <c r="A864" s="33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x14ac:dyDescent="0.3">
      <c r="A865" s="33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x14ac:dyDescent="0.3">
      <c r="A866" s="33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x14ac:dyDescent="0.3">
      <c r="A867" s="33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x14ac:dyDescent="0.3">
      <c r="A868" s="33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x14ac:dyDescent="0.3">
      <c r="A869" s="33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x14ac:dyDescent="0.3">
      <c r="A870" s="33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x14ac:dyDescent="0.3">
      <c r="A871" s="33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x14ac:dyDescent="0.3">
      <c r="A872" s="33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x14ac:dyDescent="0.3">
      <c r="A873" s="33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x14ac:dyDescent="0.3">
      <c r="A874" s="33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x14ac:dyDescent="0.3">
      <c r="A875" s="33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x14ac:dyDescent="0.3">
      <c r="A876" s="33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x14ac:dyDescent="0.3">
      <c r="A877" s="33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x14ac:dyDescent="0.3">
      <c r="A878" s="33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x14ac:dyDescent="0.3">
      <c r="A879" s="33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x14ac:dyDescent="0.3">
      <c r="A880" s="33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x14ac:dyDescent="0.3">
      <c r="A881" s="33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x14ac:dyDescent="0.3">
      <c r="A882" s="33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x14ac:dyDescent="0.3">
      <c r="A883" s="33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x14ac:dyDescent="0.3">
      <c r="A884" s="33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x14ac:dyDescent="0.3">
      <c r="A885" s="33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x14ac:dyDescent="0.3">
      <c r="A886" s="33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x14ac:dyDescent="0.3">
      <c r="A887" s="33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x14ac:dyDescent="0.3">
      <c r="A888" s="33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x14ac:dyDescent="0.3">
      <c r="A889" s="33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x14ac:dyDescent="0.3">
      <c r="A890" s="33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x14ac:dyDescent="0.3">
      <c r="A891" s="33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x14ac:dyDescent="0.3">
      <c r="A892" s="33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x14ac:dyDescent="0.3">
      <c r="A893" s="33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x14ac:dyDescent="0.3">
      <c r="A894" s="33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x14ac:dyDescent="0.3">
      <c r="A895" s="33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x14ac:dyDescent="0.3">
      <c r="A896" s="33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x14ac:dyDescent="0.3">
      <c r="A897" s="33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x14ac:dyDescent="0.3">
      <c r="A898" s="33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x14ac:dyDescent="0.3">
      <c r="A899" s="33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x14ac:dyDescent="0.3">
      <c r="A900" s="33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x14ac:dyDescent="0.3">
      <c r="A901" s="33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x14ac:dyDescent="0.3">
      <c r="A902" s="33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x14ac:dyDescent="0.3">
      <c r="A903" s="33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x14ac:dyDescent="0.3">
      <c r="A904" s="33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x14ac:dyDescent="0.3">
      <c r="A905" s="33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x14ac:dyDescent="0.3">
      <c r="A906" s="33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x14ac:dyDescent="0.3">
      <c r="A907" s="33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x14ac:dyDescent="0.3">
      <c r="A908" s="33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x14ac:dyDescent="0.3">
      <c r="A909" s="33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x14ac:dyDescent="0.3">
      <c r="A910" s="33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x14ac:dyDescent="0.3">
      <c r="A911" s="33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x14ac:dyDescent="0.3">
      <c r="A912" s="33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x14ac:dyDescent="0.3">
      <c r="A913" s="33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x14ac:dyDescent="0.3">
      <c r="A914" s="33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x14ac:dyDescent="0.3">
      <c r="A915" s="33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x14ac:dyDescent="0.3">
      <c r="A916" s="33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x14ac:dyDescent="0.3">
      <c r="A917" s="33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x14ac:dyDescent="0.3">
      <c r="A918" s="33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x14ac:dyDescent="0.3">
      <c r="A919" s="33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x14ac:dyDescent="0.3">
      <c r="A920" s="33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x14ac:dyDescent="0.3">
      <c r="A921" s="33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x14ac:dyDescent="0.3">
      <c r="A922" s="33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x14ac:dyDescent="0.3">
      <c r="A923" s="33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x14ac:dyDescent="0.3">
      <c r="A924" s="33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x14ac:dyDescent="0.3">
      <c r="A925" s="33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x14ac:dyDescent="0.3">
      <c r="A926" s="33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x14ac:dyDescent="0.3">
      <c r="A927" s="33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x14ac:dyDescent="0.3">
      <c r="A928" s="33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x14ac:dyDescent="0.3">
      <c r="A929" s="33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x14ac:dyDescent="0.3">
      <c r="A930" s="33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x14ac:dyDescent="0.3">
      <c r="A931" s="33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x14ac:dyDescent="0.3">
      <c r="A932" s="33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x14ac:dyDescent="0.3">
      <c r="A933" s="33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x14ac:dyDescent="0.3">
      <c r="A934" s="33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x14ac:dyDescent="0.3">
      <c r="A935" s="33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x14ac:dyDescent="0.3">
      <c r="A936" s="33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x14ac:dyDescent="0.3">
      <c r="A937" s="33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x14ac:dyDescent="0.3">
      <c r="A938" s="33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x14ac:dyDescent="0.3">
      <c r="A939" s="33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x14ac:dyDescent="0.3">
      <c r="A940" s="33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x14ac:dyDescent="0.3">
      <c r="A941" s="33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x14ac:dyDescent="0.3">
      <c r="A942" s="33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x14ac:dyDescent="0.3">
      <c r="A943" s="33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x14ac:dyDescent="0.3">
      <c r="A944" s="33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x14ac:dyDescent="0.3">
      <c r="A945" s="33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x14ac:dyDescent="0.3">
      <c r="A946" s="33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x14ac:dyDescent="0.3">
      <c r="A947" s="33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x14ac:dyDescent="0.3">
      <c r="A948" s="33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x14ac:dyDescent="0.3">
      <c r="A949" s="33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x14ac:dyDescent="0.3">
      <c r="A950" s="33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x14ac:dyDescent="0.3">
      <c r="A951" s="33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x14ac:dyDescent="0.3">
      <c r="A952" s="33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x14ac:dyDescent="0.3">
      <c r="A953" s="33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x14ac:dyDescent="0.3">
      <c r="A954" s="33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x14ac:dyDescent="0.3">
      <c r="A955" s="33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x14ac:dyDescent="0.3">
      <c r="A956" s="33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x14ac:dyDescent="0.3">
      <c r="A957" s="33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x14ac:dyDescent="0.3">
      <c r="A958" s="33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x14ac:dyDescent="0.3">
      <c r="A959" s="33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x14ac:dyDescent="0.3">
      <c r="A960" s="33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x14ac:dyDescent="0.3">
      <c r="A961" s="33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x14ac:dyDescent="0.3">
      <c r="A962" s="33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x14ac:dyDescent="0.3">
      <c r="A963" s="33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x14ac:dyDescent="0.3">
      <c r="A964" s="33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x14ac:dyDescent="0.3">
      <c r="A965" s="33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x14ac:dyDescent="0.3">
      <c r="A966" s="33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x14ac:dyDescent="0.3">
      <c r="A967" s="33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x14ac:dyDescent="0.3">
      <c r="A968" s="33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x14ac:dyDescent="0.3">
      <c r="A969" s="33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x14ac:dyDescent="0.3">
      <c r="A970" s="33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x14ac:dyDescent="0.3">
      <c r="A971" s="33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x14ac:dyDescent="0.3">
      <c r="A972" s="33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x14ac:dyDescent="0.3">
      <c r="A973" s="33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x14ac:dyDescent="0.3">
      <c r="A974" s="33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x14ac:dyDescent="0.3">
      <c r="A975" s="33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x14ac:dyDescent="0.3">
      <c r="A976" s="33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x14ac:dyDescent="0.3">
      <c r="A977" s="33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x14ac:dyDescent="0.3">
      <c r="A978" s="33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x14ac:dyDescent="0.3">
      <c r="A979" s="33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x14ac:dyDescent="0.3">
      <c r="A980" s="33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x14ac:dyDescent="0.3">
      <c r="A981" s="33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x14ac:dyDescent="0.3">
      <c r="A982" s="33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x14ac:dyDescent="0.3">
      <c r="A983" s="33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x14ac:dyDescent="0.3">
      <c r="A984" s="33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x14ac:dyDescent="0.3">
      <c r="A985" s="33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x14ac:dyDescent="0.3">
      <c r="A986" s="33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x14ac:dyDescent="0.3">
      <c r="A987" s="33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x14ac:dyDescent="0.3">
      <c r="A988" s="33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x14ac:dyDescent="0.3">
      <c r="A989" s="33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x14ac:dyDescent="0.3">
      <c r="A990" s="33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x14ac:dyDescent="0.3">
      <c r="A991" s="33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x14ac:dyDescent="0.3">
      <c r="A992" s="33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x14ac:dyDescent="0.3">
      <c r="A993" s="33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x14ac:dyDescent="0.3">
      <c r="A994" s="33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x14ac:dyDescent="0.3">
      <c r="A995" s="33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x14ac:dyDescent="0.3">
      <c r="A996" s="33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x14ac:dyDescent="0.3">
      <c r="A997" s="33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x14ac:dyDescent="0.3">
      <c r="A998" s="33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x14ac:dyDescent="0.3">
      <c r="A999" s="33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x14ac:dyDescent="0.3">
      <c r="A1000" s="33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1:26" x14ac:dyDescent="0.3">
      <c r="A1001" s="33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</sheetData>
  <customSheetViews>
    <customSheetView guid="{54059B13-8E3E-476B-9B1E-62E60659591B}" filter="1" showAutoFilter="1">
      <pageMargins left="0.7" right="0.7" top="0.75" bottom="0.75" header="0.3" footer="0.3"/>
      <autoFilter ref="A4:G21" xr:uid="{00000000-0000-0000-0000-000000000000}">
        <filterColumn colId="2">
          <filters>
            <filter val="Инженерия"/>
          </filters>
        </filterColumn>
      </autoFilter>
    </customSheetView>
    <customSheetView guid="{6D864DFE-0517-440A-B8F1-5B79437C8FFB}" filter="1" showAutoFilter="1">
      <pageMargins left="0.7" right="0.7" top="0.75" bottom="0.75" header="0.3" footer="0.3"/>
      <autoFilter ref="C4:C21" xr:uid="{00000000-0000-0000-0000-000000000000}">
        <filterColumn colId="0">
          <filters>
            <filter val="Наука"/>
          </filters>
        </filterColumn>
      </autoFilter>
    </customSheetView>
  </customSheetViews>
  <mergeCells count="1">
    <mergeCell ref="B1:E1"/>
  </mergeCells>
  <hyperlinks>
    <hyperlink ref="F12" r:id="rId1" xr:uid="{00000000-0004-0000-0700-000000000000}"/>
    <hyperlink ref="F15" r:id="rId2" xr:uid="{00000000-0004-0000-0700-000001000000}"/>
    <hyperlink ref="F16" r:id="rId3" xr:uid="{00000000-0004-0000-0700-000002000000}"/>
    <hyperlink ref="G16" r:id="rId4" xr:uid="{00000000-0004-0000-0700-000003000000}"/>
    <hyperlink ref="F20" r:id="rId5" xr:uid="{00000000-0004-0000-07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ЦФО</vt:lpstr>
      <vt:lpstr>СЗФО</vt:lpstr>
      <vt:lpstr>ПФО</vt:lpstr>
      <vt:lpstr>СФО</vt:lpstr>
      <vt:lpstr>УФО</vt:lpstr>
      <vt:lpstr>ДФО</vt:lpstr>
      <vt:lpstr>ЮФО</vt:lpstr>
      <vt:lpstr>СКФО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Getmanskaya</dc:creator>
  <cp:lastModifiedBy>Marina Zotkina</cp:lastModifiedBy>
  <dcterms:created xsi:type="dcterms:W3CDTF">2019-05-22T16:25:54Z</dcterms:created>
  <dcterms:modified xsi:type="dcterms:W3CDTF">2019-05-22T16:45:08Z</dcterms:modified>
</cp:coreProperties>
</file>